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Dropbox\2 - Preferred Capital Investments\Loans\3.5 - Hard Money Folder1 - New\400.  Investor Soliciation\"/>
    </mc:Choice>
  </mc:AlternateContent>
  <bookViews>
    <workbookView xWindow="480" yWindow="660" windowWidth="19440" windowHeight="11700" tabRatio="915" activeTab="1"/>
  </bookViews>
  <sheets>
    <sheet name="Real Estate Evaluator" sheetId="1" r:id="rId1"/>
    <sheet name="Private Money Loan Solitication" sheetId="2" r:id="rId2"/>
    <sheet name="REO Property Evaluator" sheetId="3" r:id="rId3"/>
    <sheet name="Private Money Loan Flyer" sheetId="4" r:id="rId4"/>
    <sheet name="Hedge Fund" sheetId="5" r:id="rId5"/>
    <sheet name="Hard Money Loan Available FP" sheetId="6" r:id="rId6"/>
    <sheet name="PMS (PRO) Available" sheetId="7" r:id="rId7"/>
    <sheet name="Multi Familty" sheetId="8" r:id="rId8"/>
    <sheet name="CLOSING (PS)" sheetId="9" r:id="rId9"/>
    <sheet name="PMS (PRO)" sheetId="10" r:id="rId10"/>
    <sheet name="REO Analysis" sheetId="11" r:id="rId11"/>
    <sheet name="Broker Referral" sheetId="12" r:id="rId12"/>
    <sheet name="REO Rehab Spreadhseet" sheetId="13" r:id="rId13"/>
  </sheets>
  <definedNames>
    <definedName name="_xlnm.Print_Area" localSheetId="11">'Broker Referral'!$A$1:$F$22</definedName>
    <definedName name="_xlnm.Print_Area" localSheetId="8">'CLOSING (PS)'!$A$1:$H$42</definedName>
    <definedName name="_xlnm.Print_Area" localSheetId="5">'Hard Money Loan Available FP'!$A$1:$K$48</definedName>
    <definedName name="_xlnm.Print_Area" localSheetId="4">'Hedge Fund'!$A$1:$K$40</definedName>
    <definedName name="_xlnm.Print_Area" localSheetId="7">'Multi Familty'!$A$1:$G$73</definedName>
    <definedName name="_xlnm.Print_Area" localSheetId="9">'PMS (PRO)'!$A$1:$E$16</definedName>
    <definedName name="_xlnm.Print_Area" localSheetId="6">'PMS (PRO) Available'!$A$1:$K$47</definedName>
    <definedName name="_xlnm.Print_Area" localSheetId="3">'Private Money Loan Flyer'!$A$1:$K$55</definedName>
    <definedName name="_xlnm.Print_Area" localSheetId="0">'Real Estate Evaluator'!$A$1:$K$40</definedName>
    <definedName name="_xlnm.Print_Area" localSheetId="10">'REO Analysis'!$A$1:$E$55</definedName>
    <definedName name="_xlnm.Print_Area" localSheetId="2">'REO Property Evaluator'!$A$1:$K$45</definedName>
  </definedNames>
  <calcPr calcId="152511" concurrentCalc="0"/>
</workbook>
</file>

<file path=xl/calcChain.xml><?xml version="1.0" encoding="utf-8"?>
<calcChain xmlns="http://schemas.openxmlformats.org/spreadsheetml/2006/main">
  <c r="E9" i="13" l="1"/>
  <c r="E11" i="13"/>
  <c r="E12" i="13"/>
  <c r="D10" i="12"/>
  <c r="D13" i="12"/>
  <c r="D14" i="12"/>
  <c r="D16" i="12"/>
  <c r="D18" i="12"/>
  <c r="C95" i="10"/>
  <c r="D95" i="10"/>
  <c r="E95" i="10"/>
  <c r="F95" i="10"/>
  <c r="C89" i="10"/>
  <c r="D89" i="10"/>
  <c r="E89" i="10"/>
  <c r="F89" i="10"/>
  <c r="C90" i="10"/>
  <c r="D90" i="10"/>
  <c r="E90" i="10"/>
  <c r="F90" i="10"/>
  <c r="C91" i="10"/>
  <c r="D91" i="10"/>
  <c r="E91" i="10"/>
  <c r="F91" i="10"/>
  <c r="B92" i="10"/>
  <c r="C92" i="10"/>
  <c r="D92" i="10"/>
  <c r="E92" i="10"/>
  <c r="F92" i="10"/>
  <c r="F93" i="10"/>
  <c r="F98" i="10"/>
  <c r="F99" i="10"/>
  <c r="E93" i="10"/>
  <c r="E98" i="10"/>
  <c r="E99" i="10"/>
  <c r="D93" i="10"/>
  <c r="D98" i="10"/>
  <c r="D99" i="10"/>
  <c r="C93" i="10"/>
  <c r="C98" i="10"/>
  <c r="C99" i="10"/>
  <c r="B93" i="10"/>
  <c r="B98" i="10"/>
  <c r="B99" i="10"/>
  <c r="F97" i="10"/>
  <c r="E97" i="10"/>
  <c r="D97" i="10"/>
  <c r="C97" i="10"/>
  <c r="B97" i="10"/>
  <c r="E26" i="10"/>
  <c r="F26" i="10"/>
  <c r="E27" i="10"/>
  <c r="F27" i="10"/>
  <c r="E28" i="10"/>
  <c r="F28" i="10"/>
  <c r="E29" i="10"/>
  <c r="F29" i="10"/>
  <c r="E30" i="10"/>
  <c r="F30" i="10"/>
  <c r="E31" i="10"/>
  <c r="F31" i="10"/>
  <c r="E32" i="10"/>
  <c r="F32" i="10"/>
  <c r="F33" i="10"/>
  <c r="F84" i="10"/>
  <c r="E33" i="10"/>
  <c r="D60" i="10"/>
  <c r="E60" i="10"/>
  <c r="E61" i="10"/>
  <c r="E65" i="10"/>
  <c r="E66" i="10"/>
  <c r="F82" i="10"/>
  <c r="D72" i="10"/>
  <c r="E72" i="10"/>
  <c r="E73" i="10"/>
  <c r="C76" i="10"/>
  <c r="C78" i="10"/>
  <c r="D78" i="10"/>
  <c r="F78" i="10"/>
  <c r="C77" i="10"/>
  <c r="D77" i="10"/>
  <c r="D76" i="10"/>
  <c r="F73" i="10"/>
  <c r="D65" i="10"/>
  <c r="D66" i="10"/>
  <c r="D73" i="10"/>
  <c r="D64" i="10"/>
  <c r="E64" i="10"/>
  <c r="E63" i="10"/>
  <c r="E62" i="10"/>
  <c r="C33" i="10"/>
  <c r="A33" i="10"/>
  <c r="C10" i="10"/>
  <c r="C13" i="10"/>
  <c r="C12" i="10"/>
  <c r="C11" i="10"/>
  <c r="E12" i="10"/>
  <c r="C14" i="10"/>
  <c r="C15" i="10"/>
  <c r="K9" i="10"/>
  <c r="C9" i="10"/>
  <c r="E1" i="10"/>
  <c r="C130" i="9"/>
  <c r="D130" i="9"/>
  <c r="E130" i="9"/>
  <c r="F130" i="9"/>
  <c r="C124" i="9"/>
  <c r="D124" i="9"/>
  <c r="E124" i="9"/>
  <c r="F124" i="9"/>
  <c r="C125" i="9"/>
  <c r="D125" i="9"/>
  <c r="E125" i="9"/>
  <c r="F125" i="9"/>
  <c r="C126" i="9"/>
  <c r="D126" i="9"/>
  <c r="E126" i="9"/>
  <c r="F126" i="9"/>
  <c r="B127" i="9"/>
  <c r="C127" i="9"/>
  <c r="D127" i="9"/>
  <c r="E127" i="9"/>
  <c r="F127" i="9"/>
  <c r="F128" i="9"/>
  <c r="F133" i="9"/>
  <c r="F134" i="9"/>
  <c r="E128" i="9"/>
  <c r="E133" i="9"/>
  <c r="E134" i="9"/>
  <c r="D128" i="9"/>
  <c r="D133" i="9"/>
  <c r="D134" i="9"/>
  <c r="C128" i="9"/>
  <c r="C133" i="9"/>
  <c r="C134" i="9"/>
  <c r="B128" i="9"/>
  <c r="B133" i="9"/>
  <c r="B134" i="9"/>
  <c r="F132" i="9"/>
  <c r="E132" i="9"/>
  <c r="D132" i="9"/>
  <c r="C132" i="9"/>
  <c r="B132" i="9"/>
  <c r="E61" i="9"/>
  <c r="F61" i="9"/>
  <c r="E62" i="9"/>
  <c r="F62" i="9"/>
  <c r="E63" i="9"/>
  <c r="F63" i="9"/>
  <c r="E64" i="9"/>
  <c r="F64" i="9"/>
  <c r="E65" i="9"/>
  <c r="F65" i="9"/>
  <c r="E66" i="9"/>
  <c r="F66" i="9"/>
  <c r="E67" i="9"/>
  <c r="F67" i="9"/>
  <c r="F68" i="9"/>
  <c r="F119" i="9"/>
  <c r="E68" i="9"/>
  <c r="D95" i="9"/>
  <c r="E95" i="9"/>
  <c r="E96" i="9"/>
  <c r="E100" i="9"/>
  <c r="E101" i="9"/>
  <c r="F117" i="9"/>
  <c r="D107" i="9"/>
  <c r="E107" i="9"/>
  <c r="E108" i="9"/>
  <c r="C111" i="9"/>
  <c r="C113" i="9"/>
  <c r="D113" i="9"/>
  <c r="F113" i="9"/>
  <c r="C112" i="9"/>
  <c r="D112" i="9"/>
  <c r="D111" i="9"/>
  <c r="F108" i="9"/>
  <c r="D100" i="9"/>
  <c r="D101" i="9"/>
  <c r="D108" i="9"/>
  <c r="D99" i="9"/>
  <c r="E99" i="9"/>
  <c r="E98" i="9"/>
  <c r="E97" i="9"/>
  <c r="C68" i="9"/>
  <c r="A68" i="9"/>
  <c r="A55" i="9"/>
  <c r="A53" i="9"/>
  <c r="F32" i="9"/>
  <c r="C15" i="9"/>
  <c r="C14" i="9"/>
  <c r="C16" i="9"/>
  <c r="H19" i="9"/>
  <c r="H20" i="9"/>
  <c r="H21" i="9"/>
  <c r="H22" i="9"/>
  <c r="H23" i="9"/>
  <c r="H24" i="9"/>
  <c r="H25" i="9"/>
  <c r="C32" i="9"/>
  <c r="E32" i="9"/>
  <c r="G32" i="9"/>
  <c r="F33" i="9"/>
  <c r="F36" i="9"/>
  <c r="F39" i="9"/>
  <c r="F41" i="9"/>
  <c r="F42" i="9"/>
  <c r="E33" i="9"/>
  <c r="E36" i="9"/>
  <c r="E39" i="9"/>
  <c r="E41" i="9"/>
  <c r="E42" i="9"/>
  <c r="C33" i="9"/>
  <c r="C36" i="9"/>
  <c r="C37" i="9"/>
  <c r="C38" i="9"/>
  <c r="C39" i="9"/>
  <c r="C41" i="9"/>
  <c r="C42" i="9"/>
  <c r="M20" i="9"/>
  <c r="C20" i="9"/>
  <c r="I40" i="9"/>
  <c r="C40" i="9"/>
  <c r="G40" i="9"/>
  <c r="F38" i="9"/>
  <c r="F40" i="9"/>
  <c r="E38" i="9"/>
  <c r="E40" i="9"/>
  <c r="I38" i="9"/>
  <c r="G38" i="9"/>
  <c r="G36" i="9"/>
  <c r="G37" i="9"/>
  <c r="I37" i="9"/>
  <c r="G33" i="9"/>
  <c r="F30" i="9"/>
  <c r="E30" i="9"/>
  <c r="C30" i="9"/>
  <c r="H28" i="1"/>
  <c r="J28" i="1"/>
  <c r="C13" i="1"/>
  <c r="P19" i="1"/>
  <c r="C14" i="1"/>
  <c r="P20" i="1"/>
  <c r="C15" i="1"/>
  <c r="P21" i="1"/>
  <c r="C16" i="1"/>
  <c r="H37" i="1"/>
  <c r="C17" i="1"/>
  <c r="C18" i="1"/>
  <c r="C23" i="1"/>
  <c r="H38" i="1"/>
  <c r="C24" i="1"/>
  <c r="P30" i="1"/>
  <c r="C25" i="1"/>
  <c r="P31" i="1"/>
  <c r="C26" i="1"/>
  <c r="C28" i="1"/>
  <c r="C30" i="1"/>
  <c r="Y7" i="1"/>
  <c r="Y8" i="1"/>
  <c r="N28" i="9"/>
  <c r="X8" i="1"/>
  <c r="M28" i="9"/>
  <c r="C52" i="1"/>
  <c r="C19" i="9"/>
  <c r="C23" i="9"/>
  <c r="H26" i="9"/>
  <c r="H27" i="9"/>
  <c r="G21" i="1"/>
  <c r="M23" i="9"/>
  <c r="G20" i="1"/>
  <c r="M22" i="9"/>
  <c r="C22" i="9"/>
  <c r="N21" i="9"/>
  <c r="M21" i="9"/>
  <c r="C21" i="9"/>
  <c r="M19" i="9"/>
  <c r="H16" i="9"/>
  <c r="H15" i="9"/>
  <c r="H14" i="9"/>
  <c r="B11" i="9"/>
  <c r="G1" i="9"/>
  <c r="G19" i="8"/>
  <c r="G30" i="8"/>
  <c r="D9" i="8"/>
  <c r="D10" i="8"/>
  <c r="D11" i="8"/>
  <c r="D12" i="8"/>
  <c r="D13" i="8"/>
  <c r="G37" i="8"/>
  <c r="G70" i="8"/>
  <c r="F19" i="8"/>
  <c r="F30" i="8"/>
  <c r="F37" i="8"/>
  <c r="F70" i="8"/>
  <c r="E19" i="8"/>
  <c r="E30" i="8"/>
  <c r="E37" i="8"/>
  <c r="E70" i="8"/>
  <c r="D19" i="8"/>
  <c r="D30" i="8"/>
  <c r="D37" i="8"/>
  <c r="D70" i="8"/>
  <c r="C19" i="8"/>
  <c r="C30" i="8"/>
  <c r="C37" i="8"/>
  <c r="C70" i="8"/>
  <c r="G38" i="8"/>
  <c r="G39" i="8"/>
  <c r="B5" i="8"/>
  <c r="G41" i="8"/>
  <c r="G43" i="8"/>
  <c r="G25" i="8"/>
  <c r="G46" i="8"/>
  <c r="B48" i="8"/>
  <c r="G48" i="8"/>
  <c r="B49" i="8"/>
  <c r="G49" i="8"/>
  <c r="G24" i="8"/>
  <c r="G50" i="8"/>
  <c r="G56" i="8"/>
  <c r="G58" i="8"/>
  <c r="G60" i="8"/>
  <c r="G69" i="8"/>
  <c r="F38" i="8"/>
  <c r="F39" i="8"/>
  <c r="F41" i="8"/>
  <c r="F43" i="8"/>
  <c r="F25" i="8"/>
  <c r="F46" i="8"/>
  <c r="F48" i="8"/>
  <c r="F49" i="8"/>
  <c r="F24" i="8"/>
  <c r="F50" i="8"/>
  <c r="F56" i="8"/>
  <c r="F58" i="8"/>
  <c r="F60" i="8"/>
  <c r="F69" i="8"/>
  <c r="E38" i="8"/>
  <c r="E39" i="8"/>
  <c r="E41" i="8"/>
  <c r="E43" i="8"/>
  <c r="E25" i="8"/>
  <c r="E46" i="8"/>
  <c r="E48" i="8"/>
  <c r="E49" i="8"/>
  <c r="E24" i="8"/>
  <c r="E50" i="8"/>
  <c r="E56" i="8"/>
  <c r="E58" i="8"/>
  <c r="E60" i="8"/>
  <c r="E69" i="8"/>
  <c r="D38" i="8"/>
  <c r="D39" i="8"/>
  <c r="D41" i="8"/>
  <c r="D43" i="8"/>
  <c r="D25" i="8"/>
  <c r="D46" i="8"/>
  <c r="D48" i="8"/>
  <c r="D49" i="8"/>
  <c r="D24" i="8"/>
  <c r="D50" i="8"/>
  <c r="D56" i="8"/>
  <c r="D58" i="8"/>
  <c r="D60" i="8"/>
  <c r="D69" i="8"/>
  <c r="C38" i="8"/>
  <c r="C39" i="8"/>
  <c r="C41" i="8"/>
  <c r="C43" i="8"/>
  <c r="C25" i="8"/>
  <c r="C46" i="8"/>
  <c r="C48" i="8"/>
  <c r="C49" i="8"/>
  <c r="C24" i="8"/>
  <c r="C50" i="8"/>
  <c r="C56" i="8"/>
  <c r="C58" i="8"/>
  <c r="C60" i="8"/>
  <c r="C69" i="8"/>
  <c r="G22" i="8"/>
  <c r="G31" i="8"/>
  <c r="G67" i="8"/>
  <c r="F22" i="8"/>
  <c r="F31" i="8"/>
  <c r="F67" i="8"/>
  <c r="E22" i="8"/>
  <c r="E31" i="8"/>
  <c r="E67" i="8"/>
  <c r="D22" i="8"/>
  <c r="D31" i="8"/>
  <c r="D67" i="8"/>
  <c r="C22" i="8"/>
  <c r="C31" i="8"/>
  <c r="C67" i="8"/>
  <c r="C20" i="8"/>
  <c r="G21" i="8"/>
  <c r="G23" i="8"/>
  <c r="G61" i="8"/>
  <c r="G62" i="8"/>
  <c r="G65" i="8"/>
  <c r="F21" i="8"/>
  <c r="F23" i="8"/>
  <c r="F61" i="8"/>
  <c r="F62" i="8"/>
  <c r="F65" i="8"/>
  <c r="E21" i="8"/>
  <c r="E23" i="8"/>
  <c r="E61" i="8"/>
  <c r="E62" i="8"/>
  <c r="E65" i="8"/>
  <c r="D21" i="8"/>
  <c r="D23" i="8"/>
  <c r="D61" i="8"/>
  <c r="D62" i="8"/>
  <c r="D65" i="8"/>
  <c r="C21" i="8"/>
  <c r="C23" i="8"/>
  <c r="C26" i="8"/>
  <c r="C61" i="8"/>
  <c r="C62" i="8"/>
  <c r="C65" i="8"/>
  <c r="G64" i="8"/>
  <c r="F64" i="8"/>
  <c r="E64" i="8"/>
  <c r="D64" i="8"/>
  <c r="C64" i="8"/>
  <c r="G63" i="8"/>
  <c r="F63" i="8"/>
  <c r="E63" i="8"/>
  <c r="D63" i="8"/>
  <c r="C63" i="8"/>
  <c r="D14" i="8"/>
  <c r="B58" i="8"/>
  <c r="G32" i="8"/>
  <c r="G34" i="8"/>
  <c r="F32" i="8"/>
  <c r="F34" i="8"/>
  <c r="E32" i="8"/>
  <c r="E34" i="8"/>
  <c r="D32" i="8"/>
  <c r="D34" i="8"/>
  <c r="C32" i="8"/>
  <c r="C34" i="8"/>
  <c r="G33" i="8"/>
  <c r="F33" i="8"/>
  <c r="E33" i="8"/>
  <c r="D33" i="8"/>
  <c r="C33" i="8"/>
  <c r="G27" i="8"/>
  <c r="F27" i="8"/>
  <c r="E27" i="8"/>
  <c r="D27" i="8"/>
  <c r="C27" i="8"/>
  <c r="B27" i="8"/>
  <c r="G20" i="8"/>
  <c r="F20" i="8"/>
  <c r="E20" i="8"/>
  <c r="D20" i="8"/>
  <c r="C12" i="8"/>
  <c r="B12" i="8"/>
  <c r="C11" i="8"/>
  <c r="B11" i="8"/>
  <c r="C10" i="8"/>
  <c r="B10" i="8"/>
  <c r="C9" i="8"/>
  <c r="B9" i="8"/>
  <c r="B4" i="8"/>
  <c r="G1" i="8"/>
  <c r="AB7" i="1"/>
  <c r="AB8" i="1"/>
  <c r="X40" i="7"/>
  <c r="AA8" i="1"/>
  <c r="W40" i="7"/>
  <c r="U40" i="7"/>
  <c r="T40" i="7"/>
  <c r="C25" i="7"/>
  <c r="C26" i="7"/>
  <c r="C27" i="7"/>
  <c r="C28" i="7"/>
  <c r="C33" i="7"/>
  <c r="G25" i="7"/>
  <c r="B29" i="7"/>
  <c r="C29" i="7"/>
  <c r="B30" i="7"/>
  <c r="C30" i="7"/>
  <c r="C32" i="7"/>
  <c r="C31" i="7"/>
  <c r="J21" i="1"/>
  <c r="V26" i="7"/>
  <c r="S26" i="7"/>
  <c r="K26" i="7"/>
  <c r="AA7" i="1"/>
  <c r="J26" i="7"/>
  <c r="G26" i="7"/>
  <c r="V25" i="7"/>
  <c r="S25" i="7"/>
  <c r="K25" i="7"/>
  <c r="X7" i="1"/>
  <c r="J25" i="7"/>
  <c r="J22" i="1"/>
  <c r="V24" i="7"/>
  <c r="H11" i="1"/>
  <c r="G22" i="1"/>
  <c r="S24" i="7"/>
  <c r="I21" i="7"/>
  <c r="C21" i="7"/>
  <c r="I20" i="7"/>
  <c r="C20" i="7"/>
  <c r="I19" i="7"/>
  <c r="C19" i="7"/>
  <c r="C14" i="7"/>
  <c r="C13" i="7"/>
  <c r="C12" i="7"/>
  <c r="X41" i="6"/>
  <c r="W41" i="6"/>
  <c r="U41" i="6"/>
  <c r="T41" i="6"/>
  <c r="C26" i="6"/>
  <c r="C27" i="6"/>
  <c r="C28" i="6"/>
  <c r="C29" i="6"/>
  <c r="C34" i="6"/>
  <c r="G26" i="6"/>
  <c r="B30" i="6"/>
  <c r="C30" i="6"/>
  <c r="B31" i="6"/>
  <c r="C31" i="6"/>
  <c r="C33" i="6"/>
  <c r="C32" i="6"/>
  <c r="V27" i="6"/>
  <c r="S27" i="6"/>
  <c r="K27" i="6"/>
  <c r="J27" i="6"/>
  <c r="G27" i="6"/>
  <c r="V26" i="6"/>
  <c r="S26" i="6"/>
  <c r="K26" i="6"/>
  <c r="J26" i="6"/>
  <c r="V25" i="6"/>
  <c r="S25" i="6"/>
  <c r="I23" i="6"/>
  <c r="K9" i="1"/>
  <c r="W22" i="6"/>
  <c r="J9" i="1"/>
  <c r="V22" i="6"/>
  <c r="H9" i="1"/>
  <c r="T22" i="6"/>
  <c r="G9" i="1"/>
  <c r="S22" i="6"/>
  <c r="C22" i="6"/>
  <c r="I21" i="6"/>
  <c r="C21" i="6"/>
  <c r="I20" i="6"/>
  <c r="C20" i="6"/>
  <c r="I19" i="6"/>
  <c r="C14" i="6"/>
  <c r="C13" i="6"/>
  <c r="C12" i="6"/>
  <c r="C37" i="5"/>
  <c r="C38" i="5"/>
  <c r="C39" i="5"/>
  <c r="C40" i="5"/>
  <c r="C41" i="5"/>
  <c r="C44" i="5"/>
  <c r="C45" i="5"/>
  <c r="C46" i="5"/>
  <c r="C47" i="5"/>
  <c r="P20" i="5"/>
  <c r="C15" i="5"/>
  <c r="C48" i="5"/>
  <c r="H37" i="5"/>
  <c r="H38" i="5"/>
  <c r="H39" i="5"/>
  <c r="H28" i="5"/>
  <c r="J28" i="5"/>
  <c r="C13" i="5"/>
  <c r="P19" i="5"/>
  <c r="C14" i="5"/>
  <c r="P21" i="5"/>
  <c r="C16" i="5"/>
  <c r="C17" i="5"/>
  <c r="C18" i="5"/>
  <c r="G34" i="5"/>
  <c r="P31" i="5"/>
  <c r="C23" i="5"/>
  <c r="C24" i="5"/>
  <c r="P30" i="5"/>
  <c r="C25" i="5"/>
  <c r="C26" i="5"/>
  <c r="C28" i="5"/>
  <c r="C30" i="5"/>
  <c r="H11" i="5"/>
  <c r="J31" i="5"/>
  <c r="K31" i="5"/>
  <c r="C31" i="5"/>
  <c r="B29" i="5"/>
  <c r="B27" i="5"/>
  <c r="B26" i="5"/>
  <c r="B25" i="5"/>
  <c r="B24" i="5"/>
  <c r="K14" i="5"/>
  <c r="K22" i="5"/>
  <c r="AB7" i="5"/>
  <c r="J22" i="5"/>
  <c r="H14" i="5"/>
  <c r="H22" i="5"/>
  <c r="G22" i="5"/>
  <c r="K21" i="5"/>
  <c r="J21" i="5"/>
  <c r="H21" i="5"/>
  <c r="G21" i="5"/>
  <c r="H20" i="5"/>
  <c r="G20" i="5"/>
  <c r="C19" i="5"/>
  <c r="C20" i="5"/>
  <c r="B19" i="5"/>
  <c r="K11" i="5"/>
  <c r="K17" i="5"/>
  <c r="K18" i="5"/>
  <c r="J18" i="5"/>
  <c r="H17" i="5"/>
  <c r="H18" i="5"/>
  <c r="G18" i="5"/>
  <c r="J17" i="5"/>
  <c r="G17" i="5"/>
  <c r="B17" i="5"/>
  <c r="Q8" i="5"/>
  <c r="Q9" i="5"/>
  <c r="P10" i="5"/>
  <c r="Q10" i="5"/>
  <c r="Q16" i="5"/>
  <c r="B16" i="5"/>
  <c r="K15" i="5"/>
  <c r="J15" i="5"/>
  <c r="H15" i="5"/>
  <c r="G15" i="5"/>
  <c r="B15" i="5"/>
  <c r="J14" i="5"/>
  <c r="G14" i="5"/>
  <c r="B14" i="5"/>
  <c r="B13" i="5"/>
  <c r="K12" i="5"/>
  <c r="J12" i="5"/>
  <c r="H12" i="5"/>
  <c r="G12" i="5"/>
  <c r="B12" i="5"/>
  <c r="J11" i="5"/>
  <c r="G11" i="5"/>
  <c r="B11" i="5"/>
  <c r="AB9" i="5"/>
  <c r="AB10" i="5"/>
  <c r="AA10" i="5"/>
  <c r="Y9" i="5"/>
  <c r="Y10" i="5"/>
  <c r="X10" i="5"/>
  <c r="B10" i="5"/>
  <c r="AA9" i="5"/>
  <c r="X9" i="5"/>
  <c r="K9" i="5"/>
  <c r="J9" i="5"/>
  <c r="H9" i="5"/>
  <c r="G9" i="5"/>
  <c r="B9" i="5"/>
  <c r="AB8" i="5"/>
  <c r="AA8" i="5"/>
  <c r="Y7" i="5"/>
  <c r="Y8" i="5"/>
  <c r="X8" i="5"/>
  <c r="AA7" i="5"/>
  <c r="X7" i="5"/>
  <c r="T44" i="4"/>
  <c r="C41" i="4"/>
  <c r="I40" i="4"/>
  <c r="C40" i="4"/>
  <c r="I39" i="4"/>
  <c r="C39" i="4"/>
  <c r="W36" i="4"/>
  <c r="V36" i="4"/>
  <c r="T36" i="4"/>
  <c r="S36" i="4"/>
  <c r="C27" i="2"/>
  <c r="I36" i="4"/>
  <c r="C36" i="4"/>
  <c r="C28" i="2"/>
  <c r="I35" i="4"/>
  <c r="C35" i="4"/>
  <c r="T34" i="4"/>
  <c r="I34" i="4"/>
  <c r="C29" i="2"/>
  <c r="C34" i="4"/>
  <c r="I33" i="4"/>
  <c r="C33" i="4"/>
  <c r="I32" i="4"/>
  <c r="C32" i="4"/>
  <c r="I31" i="4"/>
  <c r="C31" i="4"/>
  <c r="I30" i="4"/>
  <c r="C30" i="4"/>
  <c r="I29" i="4"/>
  <c r="C29" i="4"/>
  <c r="C26" i="4"/>
  <c r="C25" i="4"/>
  <c r="C24" i="4"/>
  <c r="C23" i="4"/>
  <c r="C22" i="4"/>
  <c r="C21" i="4"/>
  <c r="C20" i="4"/>
  <c r="K16" i="4"/>
  <c r="K15" i="4"/>
  <c r="H15" i="4"/>
  <c r="K14" i="4"/>
  <c r="H14" i="4"/>
  <c r="K13" i="4"/>
  <c r="H13" i="4"/>
  <c r="D13" i="4"/>
  <c r="B13" i="4"/>
  <c r="A13" i="4"/>
  <c r="B84" i="3"/>
  <c r="C8" i="3"/>
  <c r="G35" i="3"/>
  <c r="G8" i="3"/>
  <c r="G26" i="3"/>
  <c r="G25" i="3"/>
  <c r="K22" i="3"/>
  <c r="P45" i="1"/>
  <c r="H22" i="3"/>
  <c r="G22" i="3"/>
  <c r="K19" i="3"/>
  <c r="J19" i="3"/>
  <c r="H19" i="3"/>
  <c r="G19" i="3"/>
  <c r="C19" i="3"/>
  <c r="C18" i="3"/>
  <c r="B18" i="3"/>
  <c r="B17" i="3"/>
  <c r="C17" i="3"/>
  <c r="J16" i="3"/>
  <c r="G16" i="3"/>
  <c r="C16" i="3"/>
  <c r="B17" i="1"/>
  <c r="B16" i="3"/>
  <c r="J15" i="3"/>
  <c r="G15" i="3"/>
  <c r="J14" i="3"/>
  <c r="G14" i="3"/>
  <c r="C14" i="3"/>
  <c r="B14" i="3"/>
  <c r="H39" i="1"/>
  <c r="AB9" i="1"/>
  <c r="AB10" i="1"/>
  <c r="K13" i="3"/>
  <c r="C19" i="1"/>
  <c r="C20" i="1"/>
  <c r="AA10" i="1"/>
  <c r="J13" i="3"/>
  <c r="Y9" i="1"/>
  <c r="Y10" i="1"/>
  <c r="H13" i="3"/>
  <c r="X10" i="1"/>
  <c r="G13" i="3"/>
  <c r="C13" i="3"/>
  <c r="B13" i="3"/>
  <c r="K12" i="3"/>
  <c r="AA9" i="1"/>
  <c r="J12" i="3"/>
  <c r="H12" i="3"/>
  <c r="X9" i="1"/>
  <c r="G12" i="3"/>
  <c r="C12" i="3"/>
  <c r="K11" i="3"/>
  <c r="J11" i="3"/>
  <c r="H11" i="3"/>
  <c r="G11" i="3"/>
  <c r="C11" i="3"/>
  <c r="K10" i="3"/>
  <c r="J10" i="3"/>
  <c r="H10" i="3"/>
  <c r="G10" i="3"/>
  <c r="C10" i="3"/>
  <c r="K9" i="3"/>
  <c r="J9" i="3"/>
  <c r="H9" i="3"/>
  <c r="G9" i="3"/>
  <c r="C9" i="3"/>
  <c r="K8" i="3"/>
  <c r="C7" i="3"/>
  <c r="B4" i="3"/>
  <c r="G61" i="1"/>
  <c r="G62" i="1"/>
  <c r="G34" i="1"/>
  <c r="J31" i="1"/>
  <c r="K31" i="1"/>
  <c r="C31" i="1"/>
  <c r="B29" i="1"/>
  <c r="B27" i="1"/>
  <c r="B26" i="1"/>
  <c r="B25" i="1"/>
  <c r="B24" i="1"/>
  <c r="K14" i="1"/>
  <c r="K22" i="1"/>
  <c r="H14" i="1"/>
  <c r="H22" i="1"/>
  <c r="K21" i="1"/>
  <c r="H21" i="1"/>
  <c r="H20" i="1"/>
  <c r="B19" i="1"/>
  <c r="K11" i="1"/>
  <c r="K17" i="1"/>
  <c r="K18" i="1"/>
  <c r="J18" i="1"/>
  <c r="H17" i="1"/>
  <c r="H18" i="1"/>
  <c r="G18" i="1"/>
  <c r="J17" i="1"/>
  <c r="G17" i="1"/>
  <c r="Q8" i="1"/>
  <c r="Q9" i="1"/>
  <c r="P10" i="1"/>
  <c r="Q10" i="1"/>
  <c r="Q16" i="1"/>
  <c r="B16" i="1"/>
  <c r="K15" i="1"/>
  <c r="J15" i="1"/>
  <c r="H15" i="1"/>
  <c r="G15" i="1"/>
  <c r="B15" i="1"/>
  <c r="J14" i="1"/>
  <c r="G14" i="1"/>
  <c r="B14" i="1"/>
  <c r="B13" i="1"/>
  <c r="K12" i="1"/>
  <c r="J12" i="1"/>
  <c r="H12" i="1"/>
  <c r="G12" i="1"/>
  <c r="B12" i="1"/>
  <c r="J11" i="1"/>
  <c r="G11" i="1"/>
  <c r="B11" i="1"/>
  <c r="B10" i="1"/>
  <c r="B9" i="1"/>
</calcChain>
</file>

<file path=xl/sharedStrings.xml><?xml version="1.0" encoding="utf-8"?>
<sst xmlns="http://schemas.openxmlformats.org/spreadsheetml/2006/main" count="1547" uniqueCount="717">
  <si>
    <t>Rehab Est</t>
  </si>
  <si>
    <t>Past Taxes</t>
  </si>
  <si>
    <t>Cash 4 Keys</t>
  </si>
  <si>
    <t>Profit</t>
  </si>
  <si>
    <t>Profit %</t>
  </si>
  <si>
    <t>T. Costs</t>
  </si>
  <si>
    <t xml:space="preserve">MAX Bid </t>
  </si>
  <si>
    <t>Realtor Fees</t>
  </si>
  <si>
    <t xml:space="preserve"> </t>
  </si>
  <si>
    <t>Estimated Value</t>
  </si>
  <si>
    <t>Opening Bid</t>
  </si>
  <si>
    <t>OB vs Max Bid</t>
  </si>
  <si>
    <t>Deal Numbers</t>
  </si>
  <si>
    <t>LTV</t>
  </si>
  <si>
    <t>Bed / Bath</t>
  </si>
  <si>
    <t>Per unit</t>
  </si>
  <si>
    <t>Monthly</t>
  </si>
  <si>
    <t>Annually</t>
  </si>
  <si>
    <t>#</t>
  </si>
  <si>
    <t>1/1</t>
  </si>
  <si>
    <t>Vacancy</t>
  </si>
  <si>
    <t>Taxes</t>
  </si>
  <si>
    <t>Insurance</t>
  </si>
  <si>
    <t>Utilities</t>
  </si>
  <si>
    <t>TOTAL</t>
  </si>
  <si>
    <t>Other</t>
  </si>
  <si>
    <t>Financing</t>
  </si>
  <si>
    <t>Loan Amount</t>
  </si>
  <si>
    <t>Years</t>
  </si>
  <si>
    <t>%</t>
  </si>
  <si>
    <t>Monthly Payment</t>
  </si>
  <si>
    <t>Yearly Payment</t>
  </si>
  <si>
    <t>Pretax Cash Flow</t>
  </si>
  <si>
    <t>CAP Rate</t>
  </si>
  <si>
    <t>GRM</t>
  </si>
  <si>
    <t>Property Value</t>
  </si>
  <si>
    <t>Net Operating Income (NOI)</t>
  </si>
  <si>
    <t>www.Rentometer.com</t>
  </si>
  <si>
    <t>PMS Max Bid</t>
  </si>
  <si>
    <t>Apartment Building Numbers</t>
  </si>
  <si>
    <t>Value</t>
  </si>
  <si>
    <t>Auto-Calculated</t>
  </si>
  <si>
    <t>Plug In</t>
  </si>
  <si>
    <t>Scheduled Income</t>
  </si>
  <si>
    <t>Sq Footage</t>
  </si>
  <si>
    <t>Annualized Operating Data</t>
  </si>
  <si>
    <t>Down Payment</t>
  </si>
  <si>
    <t>Cost Per Unit</t>
  </si>
  <si>
    <t>Post Tax Cash Flow</t>
  </si>
  <si>
    <t>Interest</t>
  </si>
  <si>
    <t>Total</t>
  </si>
  <si>
    <t>Building Deprec.</t>
  </si>
  <si>
    <t>NOI + Post</t>
  </si>
  <si>
    <t>Pre Tax + Post</t>
  </si>
  <si>
    <t>1st Trust Deed</t>
  </si>
  <si>
    <t xml:space="preserve">    Premier Money Source, Inc.  </t>
  </si>
  <si>
    <t>Investor Returns</t>
  </si>
  <si>
    <t>Worker Returns</t>
  </si>
  <si>
    <t>$300,000 or Less</t>
  </si>
  <si>
    <t>$400,000 or Less</t>
  </si>
  <si>
    <t>Garage</t>
  </si>
  <si>
    <t>Yes</t>
  </si>
  <si>
    <t>Building Sq Ft</t>
  </si>
  <si>
    <t>1100 +</t>
  </si>
  <si>
    <t>Purchase Price</t>
  </si>
  <si>
    <t>Backyard</t>
  </si>
  <si>
    <t>&lt;70%</t>
  </si>
  <si>
    <t>13%+</t>
  </si>
  <si>
    <t>Name Run</t>
  </si>
  <si>
    <t>Common = (3%)</t>
  </si>
  <si>
    <t>2/1</t>
  </si>
  <si>
    <t>Area</t>
  </si>
  <si>
    <t>Prop Type</t>
  </si>
  <si>
    <t>SFR, Units</t>
  </si>
  <si>
    <t>www.rentjungle.com</t>
  </si>
  <si>
    <t>2/2</t>
  </si>
  <si>
    <t>Property Address</t>
  </si>
  <si>
    <t>Investment Numbers</t>
  </si>
  <si>
    <t>LTV - Before / After</t>
  </si>
  <si>
    <t>Property Type</t>
  </si>
  <si>
    <t>Bed</t>
  </si>
  <si>
    <t>Bath</t>
  </si>
  <si>
    <t>Building Sq Feet</t>
  </si>
  <si>
    <t># of units</t>
  </si>
  <si>
    <t>Busy Street</t>
  </si>
  <si>
    <t>Near Train Tracks</t>
  </si>
  <si>
    <t>Near Freeway</t>
  </si>
  <si>
    <t>Roof Type</t>
  </si>
  <si>
    <t>Window Types</t>
  </si>
  <si>
    <t>Rent Control</t>
  </si>
  <si>
    <t>Area  (1-5 only)</t>
  </si>
  <si>
    <t>Landscaping (1-5 only)</t>
  </si>
  <si>
    <t>Home (1-5 only)</t>
  </si>
  <si>
    <t>Windows (1-5 only)</t>
  </si>
  <si>
    <t>Pool (1-5 only)</t>
  </si>
  <si>
    <t>Roof (1-5 only)</t>
  </si>
  <si>
    <t>Building &amp; Property Characteristics</t>
  </si>
  <si>
    <t>Rehab per Sq Ft</t>
  </si>
  <si>
    <t>Prop Value per Sq Ft</t>
  </si>
  <si>
    <t>12 month Return</t>
  </si>
  <si>
    <t>12 month Yield</t>
  </si>
  <si>
    <t>Total Transaction Yield</t>
  </si>
  <si>
    <t>Total Transaction Return</t>
  </si>
  <si>
    <t>Transaction Type</t>
  </si>
  <si>
    <t>Total Amount Invested</t>
  </si>
  <si>
    <t>SFR</t>
  </si>
  <si>
    <t>Condo</t>
  </si>
  <si>
    <t>Townhome</t>
  </si>
  <si>
    <t>3 Unit</t>
  </si>
  <si>
    <t>4 Unit</t>
  </si>
  <si>
    <t>2 Unit</t>
  </si>
  <si>
    <t>Yes / No</t>
  </si>
  <si>
    <t>No</t>
  </si>
  <si>
    <t>Window Type</t>
  </si>
  <si>
    <t>1 Car</t>
  </si>
  <si>
    <t>2 Car</t>
  </si>
  <si>
    <t>3 Car</t>
  </si>
  <si>
    <t>Attached</t>
  </si>
  <si>
    <t>Detached</t>
  </si>
  <si>
    <t>Carport</t>
  </si>
  <si>
    <t>None</t>
  </si>
  <si>
    <t>Composition</t>
  </si>
  <si>
    <t>Flat</t>
  </si>
  <si>
    <t>Spanish</t>
  </si>
  <si>
    <t>Shingle</t>
  </si>
  <si>
    <t>Tiles</t>
  </si>
  <si>
    <t>Roof Condition</t>
  </si>
  <si>
    <t>Vinyl w/ Bars</t>
  </si>
  <si>
    <t>Aluminum w/ Bars</t>
  </si>
  <si>
    <t>Wood w/ Bars</t>
  </si>
  <si>
    <t>Vinyl w/o Bars</t>
  </si>
  <si>
    <t>Wood w/o Bars</t>
  </si>
  <si>
    <t>Aluminum w/o Bars</t>
  </si>
  <si>
    <t>Building Notes</t>
  </si>
  <si>
    <t>REO</t>
  </si>
  <si>
    <t>Trustee Sale</t>
  </si>
  <si>
    <t>Short Sale</t>
  </si>
  <si>
    <t>Normal Sale</t>
  </si>
  <si>
    <t>5+ Units</t>
  </si>
  <si>
    <t>1 - New</t>
  </si>
  <si>
    <t>2 - Old</t>
  </si>
  <si>
    <t>3 - Need Replacement</t>
  </si>
  <si>
    <t>Pre City Inpection</t>
  </si>
  <si>
    <t xml:space="preserve"> Cash Investment</t>
  </si>
  <si>
    <t>Vesting %</t>
  </si>
  <si>
    <t>www.rentrange.com</t>
  </si>
  <si>
    <t>Sold Price</t>
  </si>
  <si>
    <r>
      <rPr>
        <b/>
        <sz val="24"/>
        <color theme="0"/>
        <rFont val="Calibri"/>
        <family val="2"/>
      </rPr>
      <t>FINAL DISBURSEMENT FOR DECLARATION OF TRUST-</t>
    </r>
    <r>
      <rPr>
        <b/>
        <sz val="22"/>
        <color theme="0"/>
        <rFont val="Calibri"/>
        <family val="2"/>
      </rPr>
      <t>(Title Holding Trust for Rehab and Resale)</t>
    </r>
  </si>
  <si>
    <t>Today's Date</t>
  </si>
  <si>
    <t># of days for Transaction</t>
  </si>
  <si>
    <t>Management Fee</t>
  </si>
  <si>
    <t>% of Profits</t>
  </si>
  <si>
    <t>Investor Notes</t>
  </si>
  <si>
    <t xml:space="preserve">We have closed the property.  First Class Escrow will be wiring the funds to you today.  I've enclosed in this email the following documents: </t>
  </si>
  <si>
    <t>2.  FINAL DISBURSEMENT FOR DECLARATION OF TRUST-(Title Holding Trust for Rehab and Resale)</t>
  </si>
  <si>
    <t>3.  Premier Money Source, Inc. Expense Statement for the rehab and cash for keys</t>
  </si>
  <si>
    <t>Investor Investment</t>
  </si>
  <si>
    <t>Yearly Rate of Return</t>
  </si>
  <si>
    <t>1.  FINAL DISBURSEMENT FOR DECLARATION OF TRUST-(Title Holding Trust for Rehab and Resale)</t>
  </si>
  <si>
    <t>Purchase Information</t>
  </si>
  <si>
    <t>Term</t>
  </si>
  <si>
    <t>Lien Type</t>
  </si>
  <si>
    <t>Research Web Sites</t>
  </si>
  <si>
    <t>Google Maps</t>
  </si>
  <si>
    <t>Zillow</t>
  </si>
  <si>
    <t>Low Value</t>
  </si>
  <si>
    <t>High Value</t>
  </si>
  <si>
    <t>http://maps.google.com/maps?hl=en&amp;tab=ll</t>
  </si>
  <si>
    <t>http://www.zillow.com/</t>
  </si>
  <si>
    <t>Check out a visual of the property</t>
  </si>
  <si>
    <t>Check out an automated value</t>
  </si>
  <si>
    <t>http://realestate.yahoo.com/Homevalues</t>
  </si>
  <si>
    <t>Duane Wellhoefer</t>
  </si>
  <si>
    <t>President</t>
  </si>
  <si>
    <t>Premier Money Source, Inc.</t>
  </si>
  <si>
    <t>949-246-1992</t>
  </si>
  <si>
    <t>Duane@Premiermoneysource.com</t>
  </si>
  <si>
    <t>Anticipated Hold Time</t>
  </si>
  <si>
    <t>Interest Rate</t>
  </si>
  <si>
    <t xml:space="preserve">California Department of Real Estate licesing information: (916) 227-0931.  </t>
  </si>
  <si>
    <t>Premier Money Source, Inc. is a licensed Broker by the California Department of Real Estate, Real Estate Broker License #01855406.  NMLS ID # 337256</t>
  </si>
  <si>
    <t>Type of Distressed Asset</t>
  </si>
  <si>
    <t xml:space="preserve">pipeline of around 30 to 35 properties.  They can be in any of the following 4 stages:  Eviction, Rehab,  </t>
  </si>
  <si>
    <t xml:space="preserve">listed or under contract.  </t>
  </si>
  <si>
    <t xml:space="preserve">bought from the REO and Short Sale Sector.  </t>
  </si>
  <si>
    <t>return.  We have never lost money on any property flips and we have closed over 65 of them so far.</t>
  </si>
  <si>
    <t xml:space="preserve">       The majority of the properties are purchased from the Trustee Sale based in LA county with a few being</t>
  </si>
  <si>
    <t xml:space="preserve">       We are financing the property so that we can go out and buy more property.  We usually have an active </t>
  </si>
  <si>
    <t xml:space="preserve"> Amount Invested</t>
  </si>
  <si>
    <t>Total Costs</t>
  </si>
  <si>
    <t>Buyers Credit</t>
  </si>
  <si>
    <t>Input Parameters</t>
  </si>
  <si>
    <t>FINAL Numbers</t>
  </si>
  <si>
    <t>R. O. I.</t>
  </si>
  <si>
    <t>YEARLY R. O. I.</t>
  </si>
  <si>
    <t>LOW Value Range</t>
  </si>
  <si>
    <t>HIGH Value Range</t>
  </si>
  <si>
    <t>Mngt Fee - Investor #1</t>
  </si>
  <si>
    <t>Mngt Fee - Investor #2</t>
  </si>
  <si>
    <t>New Investment</t>
  </si>
  <si>
    <t>30 year</t>
  </si>
  <si>
    <t>PI</t>
  </si>
  <si>
    <t>Flat Fee</t>
  </si>
  <si>
    <t>Broker Fee</t>
  </si>
  <si>
    <t>Rate</t>
  </si>
  <si>
    <t>6 Month Return</t>
  </si>
  <si>
    <t>New Private Money Loan</t>
  </si>
  <si>
    <t>Monthly Referral Fee</t>
  </si>
  <si>
    <t>Gross Payout</t>
  </si>
  <si>
    <t xml:space="preserve">                 REO REHAB SPREADSHEET</t>
  </si>
  <si>
    <t>Value - After Rehab</t>
  </si>
  <si>
    <t>Purchase Price/Value</t>
  </si>
  <si>
    <t>Rehab Cost</t>
  </si>
  <si>
    <t>Realtor Costs</t>
  </si>
  <si>
    <t>Calculates at 6%</t>
  </si>
  <si>
    <t>Net Return</t>
  </si>
  <si>
    <t>Return %</t>
  </si>
  <si>
    <t>The return needs to be in excess of 20%</t>
  </si>
  <si>
    <t>Legend</t>
  </si>
  <si>
    <t>Yellow</t>
  </si>
  <si>
    <t>Input Numbers</t>
  </si>
  <si>
    <t>White</t>
  </si>
  <si>
    <t>Can't Input Numbers - (Auto Calculating)</t>
  </si>
  <si>
    <t>REALTOR - Building &amp; Property Characteristics</t>
  </si>
  <si>
    <t>Vacant</t>
  </si>
  <si>
    <t>PMS Research</t>
  </si>
  <si>
    <t>Zillow Value</t>
  </si>
  <si>
    <t>Eappraisal</t>
  </si>
  <si>
    <t>Train Tracks</t>
  </si>
  <si>
    <t>Year Built</t>
  </si>
  <si>
    <t>Freeway</t>
  </si>
  <si>
    <t>Foreclosure Radar Research / MLS Info</t>
  </si>
  <si>
    <t>Originally Listed Price</t>
  </si>
  <si>
    <t>Sale Date</t>
  </si>
  <si>
    <t>Current Listed Price</t>
  </si>
  <si>
    <t>Auction Site</t>
  </si>
  <si>
    <t>Listed Date</t>
  </si>
  <si>
    <t>Trustee</t>
  </si>
  <si>
    <t>Type of Deal</t>
  </si>
  <si>
    <t>Time</t>
  </si>
  <si>
    <t>Offer / Counter Info</t>
  </si>
  <si>
    <t>#1</t>
  </si>
  <si>
    <t>#2</t>
  </si>
  <si>
    <t>Status</t>
  </si>
  <si>
    <t>Offer Price</t>
  </si>
  <si>
    <t>Offer Date</t>
  </si>
  <si>
    <t>Deposit Amount</t>
  </si>
  <si>
    <t>Issues</t>
  </si>
  <si>
    <t># for System</t>
  </si>
  <si>
    <t>MLS</t>
  </si>
  <si>
    <t>Pomona</t>
  </si>
  <si>
    <t>Norwalk</t>
  </si>
  <si>
    <t>Cash Only</t>
  </si>
  <si>
    <t>Date:</t>
  </si>
  <si>
    <t>Annual Property Operating Data</t>
  </si>
  <si>
    <t>Property Address:</t>
  </si>
  <si>
    <t>Number of Units</t>
  </si>
  <si>
    <t>Payment/month</t>
  </si>
  <si>
    <t>Pmts/Yr</t>
  </si>
  <si>
    <t>Down Payment %</t>
  </si>
  <si>
    <t>Prty.Taxes/month</t>
  </si>
  <si>
    <t>Interest rate</t>
  </si>
  <si>
    <t>Fire Ins./Month</t>
  </si>
  <si>
    <t>Term (15-20-30 yr)</t>
  </si>
  <si>
    <t>PMI/Month</t>
  </si>
  <si>
    <t>Top Ratio:</t>
  </si>
  <si>
    <t>Total PITI+PMI</t>
  </si>
  <si>
    <t>Acquisition Cost (Down Payment)</t>
  </si>
  <si>
    <t>Plus Closing Costs (if paid by buyer)</t>
  </si>
  <si>
    <t>Less Mortgages</t>
  </si>
  <si>
    <t>Equals Initial Investment</t>
  </si>
  <si>
    <t>INCOME</t>
  </si>
  <si>
    <t>Rental Values</t>
  </si>
  <si>
    <t>Unit Numbers</t>
  </si>
  <si>
    <t>Rent</t>
  </si>
  <si>
    <t>Unit # 1</t>
  </si>
  <si>
    <t xml:space="preserve">TOTAL GROSS INCOME      </t>
  </si>
  <si>
    <t>Unit # 2</t>
  </si>
  <si>
    <t>Unit # 3</t>
  </si>
  <si>
    <t>VACANCY &amp; CREDIT ALLOWANCE</t>
  </si>
  <si>
    <t>Unit # 4</t>
  </si>
  <si>
    <t>Total Rents per month:</t>
  </si>
  <si>
    <t xml:space="preserve">GROSS OPERATING INCOME         </t>
  </si>
  <si>
    <t xml:space="preserve">Total Rents Per Year: </t>
  </si>
  <si>
    <t>EXPENSES PER YEAR</t>
  </si>
  <si>
    <t>Borrowers income minus Consumer debt (for Ratio):</t>
  </si>
  <si>
    <t xml:space="preserve">     Electricity               </t>
  </si>
  <si>
    <t xml:space="preserve">     Fuel Oil                  </t>
  </si>
  <si>
    <t xml:space="preserve">     Gas                       </t>
  </si>
  <si>
    <t xml:space="preserve">     Sewer and Water           </t>
  </si>
  <si>
    <t xml:space="preserve">     Telephone                 </t>
  </si>
  <si>
    <t>TOTAL EXPENSES PER YEAR</t>
  </si>
  <si>
    <t>NET OPERATING INCOME</t>
  </si>
  <si>
    <t>Less: Annual Debt Service (Mortgage+PMI if any)</t>
  </si>
  <si>
    <t>CASH FLOW BEFORE TAXES</t>
  </si>
  <si>
    <t>Less Ordinary Income Tax Savings @ 28%</t>
  </si>
  <si>
    <t>Less Depreciation Recapture @ 25%</t>
  </si>
  <si>
    <t>Estimated Cash flow after Taxes*</t>
  </si>
  <si>
    <t>Data Entry</t>
  </si>
  <si>
    <t>Date Purchased</t>
  </si>
  <si>
    <t>Date Sold</t>
  </si>
  <si>
    <t>Todays Date</t>
  </si>
  <si>
    <t>24 Sidney Bay Drive, Newport Coast, CA 92657</t>
  </si>
  <si>
    <t>PMS Investment</t>
  </si>
  <si>
    <t>Investors #1 Investment</t>
  </si>
  <si>
    <t>Property Investment</t>
  </si>
  <si>
    <t>Investors Returns</t>
  </si>
  <si>
    <t>((Vesting % * Profit) * % of profits) - Management Fee</t>
  </si>
  <si>
    <t>((Vesting % * Profit * % of profits) + Management Fee</t>
  </si>
  <si>
    <t>Yearly Return</t>
  </si>
  <si>
    <t>ALL INVESTMENTS</t>
  </si>
  <si>
    <t>New PML Available</t>
  </si>
  <si>
    <t>PMS (PS)</t>
  </si>
  <si>
    <t>Multi Family</t>
  </si>
  <si>
    <t># of Units</t>
  </si>
  <si>
    <t>Terms - Years</t>
  </si>
  <si>
    <t>Closing Costs Paid</t>
  </si>
  <si>
    <t>Sq Ft</t>
  </si>
  <si>
    <t>Additional Income</t>
  </si>
  <si>
    <t>Property Management</t>
  </si>
  <si>
    <t>Repairs and Maintenance</t>
  </si>
  <si>
    <t>Profit / Selling Price (%)</t>
  </si>
  <si>
    <t>Realtor Comm - Buy Side</t>
  </si>
  <si>
    <t>Input R O I</t>
  </si>
  <si>
    <t>CALC PMS Max Bid</t>
  </si>
  <si>
    <t>REO Property Evaluator</t>
  </si>
  <si>
    <t xml:space="preserve">           Premier Money Source, Inc.  </t>
  </si>
  <si>
    <t>Whom</t>
  </si>
  <si>
    <t>COE Period</t>
  </si>
  <si>
    <t>5 days</t>
  </si>
  <si>
    <t>15 days</t>
  </si>
  <si>
    <t>Rooms</t>
  </si>
  <si>
    <t>Bedroom #1</t>
  </si>
  <si>
    <t>Bedroom #2</t>
  </si>
  <si>
    <t>Bedroom #3</t>
  </si>
  <si>
    <t>Bedroom #4</t>
  </si>
  <si>
    <t>Kitchen</t>
  </si>
  <si>
    <t>Bathroom #1</t>
  </si>
  <si>
    <t>Bathroom #2</t>
  </si>
  <si>
    <t>Costs</t>
  </si>
  <si>
    <t>Landscaping</t>
  </si>
  <si>
    <t>Items</t>
  </si>
  <si>
    <t>Extra's</t>
  </si>
  <si>
    <t>(Cash Investment / Total Amount Invested)</t>
  </si>
  <si>
    <t>(Investor Returns / Cash Investment)</t>
  </si>
  <si>
    <t>(365 days / # of days for transaction) * Total Transaction yield</t>
  </si>
  <si>
    <t>(Cash Investment * 12 month yield)</t>
  </si>
  <si>
    <t xml:space="preserve"> I've enclosed in this email the following documents: </t>
  </si>
  <si>
    <t>Douments Attached</t>
  </si>
  <si>
    <t xml:space="preserve">   Premier Money Source, Inc.  </t>
  </si>
  <si>
    <t>FCI Monthly Servicing Fee</t>
  </si>
  <si>
    <t>ROI</t>
  </si>
  <si>
    <t>Yaho Automated Value</t>
  </si>
  <si>
    <t>Contact Information</t>
  </si>
  <si>
    <t>Rehab Projections</t>
  </si>
  <si>
    <t>Extra Notes on Property</t>
  </si>
  <si>
    <t>PAYMENT INFORMATION</t>
  </si>
  <si>
    <t>RENTAL VALUES</t>
  </si>
  <si>
    <t>PURCHASE INFORMATION</t>
  </si>
  <si>
    <t xml:space="preserve">Gross Scheduled Rent Income                 </t>
  </si>
  <si>
    <t xml:space="preserve">Other Income (i.e. laundry Machines, etc)                </t>
  </si>
  <si>
    <t xml:space="preserve">Insurance (fire and liability)   </t>
  </si>
  <si>
    <t>Lawn Service</t>
  </si>
  <si>
    <t xml:space="preserve">Repairs and Maintenance    </t>
  </si>
  <si>
    <t xml:space="preserve">Real Estate Taxes          </t>
  </si>
  <si>
    <t xml:space="preserve">Trash Removal                </t>
  </si>
  <si>
    <t>CASH ON CASH RETURN</t>
  </si>
  <si>
    <t>CAP RATE</t>
  </si>
  <si>
    <t>INCOME GROSS MULTIPLIER</t>
  </si>
  <si>
    <t xml:space="preserve">*We are NOT Accountants or lawyers and we cannot and will not give you Tax or Law advise. The calculations are approximations and are not guaranteed; Interest rates, Points and APR may vary, Use at your own risk and Consult your Accountant or Attorney. Use this table only as a guide, consult your GEM Mortgage agent on a case-by-case basis analysis. This is not meant as solicitation if you are already working with a Real Estate Agent or Loan Officer. Equal Opportunity Company, Equal Housing Opportunity, Equal Credit opportunity, an independently owned and operated office of Prudential California Realty and GEM Mortgage. This table is meant as an example and does not represent offer, acceptance and/or loan commitment. all information deemed accurate but are not guaranteed. </t>
  </si>
  <si>
    <t>Is it Available</t>
  </si>
  <si>
    <t>Motivation to Sell</t>
  </si>
  <si>
    <t>Best Price</t>
  </si>
  <si>
    <t>Structure deal?</t>
  </si>
  <si>
    <t>Foreclosure Profile Sheet, Trustee Sales Receipt and Google Maps</t>
  </si>
  <si>
    <t>Estimated Rehab for the property</t>
  </si>
  <si>
    <t>Past taxes that need to be Paid</t>
  </si>
  <si>
    <t>Cash for Keys and/or Attorney fees to evict the tenant</t>
  </si>
  <si>
    <t>Buyers credit that is anticipated to close the deal</t>
  </si>
  <si>
    <t>Closing costs in order to close the deal.</t>
  </si>
  <si>
    <t>Any current offers?</t>
  </si>
  <si>
    <t>Loan Amount Available</t>
  </si>
  <si>
    <t xml:space="preserve">Pre Payment Penalty </t>
  </si>
  <si>
    <t>Notes</t>
  </si>
  <si>
    <t>(Rate of Return for this property)</t>
  </si>
  <si>
    <t>Property is free and clear.  Premier Money Source, Inc. bought this property and paid cash.  Our goal is to evict the tenants, rehab the property and then list and sell the property.  We anticipate the total hold time will be 4 to 8 months.</t>
  </si>
  <si>
    <t>Available Trust Deed from Premier Money Source, Inc.</t>
  </si>
  <si>
    <t>Note Parameters</t>
  </si>
  <si>
    <t>Basic Information</t>
  </si>
  <si>
    <t>(Realtor Value Range after property has been rehabed)</t>
  </si>
  <si>
    <t>www.Zillow.com</t>
  </si>
  <si>
    <t>http://maps.google.com/</t>
  </si>
  <si>
    <t>Realtor Questions</t>
  </si>
  <si>
    <t>Vacant / Occupied?</t>
  </si>
  <si>
    <t>Rent Collected?</t>
  </si>
  <si>
    <t>Since when?</t>
  </si>
  <si>
    <t>Rehab Est (DUE PMS)</t>
  </si>
  <si>
    <t>Past Taxes (DUE PMS)</t>
  </si>
  <si>
    <t>Cash 4 Keys (DUE PMS)</t>
  </si>
  <si>
    <t>NET WIRE AMOUNT</t>
  </si>
  <si>
    <t>Investor #2 Name</t>
  </si>
  <si>
    <t>Investor #3 Name</t>
  </si>
  <si>
    <t>Date</t>
  </si>
  <si>
    <t xml:space="preserve"> Balance Due You(PER HUD 1)</t>
  </si>
  <si>
    <t>1.  HUD 1 Closing statement from Hallmark Escrow</t>
  </si>
  <si>
    <t xml:space="preserve">We have closed the property.  Hallmark Escrow will be wiring the funds to you today. </t>
  </si>
  <si>
    <t>Crtical DATES</t>
  </si>
  <si>
    <t>a</t>
  </si>
  <si>
    <t>b</t>
  </si>
  <si>
    <t>Probate</t>
  </si>
  <si>
    <t>How to structure</t>
  </si>
  <si>
    <t>c</t>
  </si>
  <si>
    <t>Rental Agreements Signed?</t>
  </si>
  <si>
    <t>Eviction Started?</t>
  </si>
  <si>
    <t>High Price Offer</t>
  </si>
  <si>
    <t>All Cash</t>
  </si>
  <si>
    <t>Financed</t>
  </si>
  <si>
    <t>Both</t>
  </si>
  <si>
    <t>Below</t>
  </si>
  <si>
    <t>Above</t>
  </si>
  <si>
    <t>Occupied</t>
  </si>
  <si>
    <t>Eviction Needed</t>
  </si>
  <si>
    <t>Owner or Renter</t>
  </si>
  <si>
    <t>Can I Speak with Attorney?</t>
  </si>
  <si>
    <t>Eviction Status?</t>
  </si>
  <si>
    <t>d</t>
  </si>
  <si>
    <t>e</t>
  </si>
  <si>
    <t>Rental Agreement Signed?</t>
  </si>
  <si>
    <t>Owner</t>
  </si>
  <si>
    <t>Tenant</t>
  </si>
  <si>
    <t>Do No Know</t>
  </si>
  <si>
    <t>Offer Below/Above Listed?</t>
  </si>
  <si>
    <t>Buyer / Sell Agent Activity?</t>
  </si>
  <si>
    <t>Buyside</t>
  </si>
  <si>
    <t>Sellside</t>
  </si>
  <si>
    <t>Type of Offer</t>
  </si>
  <si>
    <t>Other REO Deals</t>
  </si>
  <si>
    <t>Specialize in</t>
  </si>
  <si>
    <t>Max Escrow Fee</t>
  </si>
  <si>
    <t>Contingency Period</t>
  </si>
  <si>
    <t>Enter into Outlook</t>
  </si>
  <si>
    <t>Christina Entered</t>
  </si>
  <si>
    <t>DW Analysis</t>
  </si>
  <si>
    <t>Property Questions</t>
  </si>
  <si>
    <t>Realtor's Name</t>
  </si>
  <si>
    <t>3.  Offer Submitted</t>
  </si>
  <si>
    <t>4.  Offer Accepted</t>
  </si>
  <si>
    <t>5.  Purchased by PMS</t>
  </si>
  <si>
    <t>6.  Rejected by Seller</t>
  </si>
  <si>
    <t>7.  Purchased by 3rd Party</t>
  </si>
  <si>
    <t>8.  PMS Delcined</t>
  </si>
  <si>
    <t>9.  Seller Canceled</t>
  </si>
  <si>
    <t>99.  PMS Value Missed</t>
  </si>
  <si>
    <t>Listed Price / Opening Bid</t>
  </si>
  <si>
    <t>2.  Write Offer</t>
  </si>
  <si>
    <t>Issues with the property?</t>
  </si>
  <si>
    <t># of REO Deals / Year</t>
  </si>
  <si>
    <t>Cell Phone #</t>
  </si>
  <si>
    <t>Other Phone #</t>
  </si>
  <si>
    <t>Available Investment from Premier Money Source, Inc.</t>
  </si>
  <si>
    <t>Investment Parameters</t>
  </si>
  <si>
    <t>Investment Amount</t>
  </si>
  <si>
    <t>Investment Amount Available</t>
  </si>
  <si>
    <t>4 to 6 months</t>
  </si>
  <si>
    <t>Investment Term</t>
  </si>
  <si>
    <t>Roof</t>
  </si>
  <si>
    <t>Paint</t>
  </si>
  <si>
    <t>Flooring</t>
  </si>
  <si>
    <t>Demo</t>
  </si>
  <si>
    <t>Appliances</t>
  </si>
  <si>
    <t>Email Address</t>
  </si>
  <si>
    <t>Premier Money Source, Inc. is a real estate advisor that helps investors tap into the best real estate opportunities.   That has led us to create a business model designed to serve the needs – and achieve the goals – of our investors.  From the earliest days, we always make the investor our #1 priority when it comes to real estate development, acquisition and investment.  Opportunity always exists in real estate and today is no different.  
The following is a available trust deed that is currently available. Please be sure to inquire as to the status. As always, these trust deeds may be purchased in full or we may fractionalize them. They may also be purchased through your IRA/KEOUGH accounts or pension plans. We'll be happy to forward you anything we have at our disposal that you may need to make an investment decision. 
The majority of the properties are purchased from the Trustee Sale based in LA county with a few being bought from the REO and Short Sale Sector.   We usually have an active pipeline of around 30 to 35 properties.  They can be in any of the following 4 stages:  Eviction, Rehab,  Listed or Under contract.  
All of our Private Money Loans are serviced by FCI Lender Services.  They offer a full spectrum of loan servicing, collection and foreclosure services locally or nationally. They handle all aspects of loan servicing including Standard Loans, Hard Money Loans, or Delinquent Loans by partnering with the experienced staff at FCI.
We have been closing our distressed property flips on an average of 149 days with a 15.50% average profit return.  We have purchased over 110 properties and closed 80+  of them so far.
Duane Wellhoefer
949-246-1992</t>
  </si>
  <si>
    <t>Premier Money Source, Inc. is a real estate advisor that helps investors tap into the best real estate opportunities.   That has led us to create a business model designed to serve the needs – and achieve the goals – of our investors.  From the earliest days, we always make the investor our #1 priority when it comes to real estate development, acquisition and investment.  Opportunity always exists in real estate and today is no different.  
The following is a new investment that is currently available.  We bought this property using a land trust and a investor will be added on as a beneficiary to the land trust.  Premier Money Source, Inc. will be the trustee of the trust and manage the distressed asset.  Please be sure to inquire as to the status. As always, this investment may be purchased in full or we may fractionalize them. They may also be purchased through your IRA/KEOUGH accounts or pension plans. We'll be happy to forward you anything we have at our disposal that you may need to make an investment decision. 
The majority of the properties are purchased from the Trustee Sale based in LA county with a few being bought from the REO and Short Sale Sector.   We usually have an active pipeline of around 30 to 35 properties.  They can be in any of the following 4 stages:  Eviction, Rehab,  Listed or Under contract.  
We have been closing our distressed property flips on an average of 149 days with a 15.50% average profit return.  We have purchased over 110 properties and closed 80+  of them so far.
Duane Wellhoefer
949-246-1992</t>
  </si>
  <si>
    <t>Foreclosure Profile Sheet and Google Maps</t>
  </si>
  <si>
    <t>Est. Cash for Keys and/or Attorney fees to evict the tenant</t>
  </si>
  <si>
    <t>Est. Buyers credit that is anticipated to close the deal</t>
  </si>
  <si>
    <t>Est. Closing costs in order to close the deal.</t>
  </si>
  <si>
    <t>Est. Past taxes that need to be Paid</t>
  </si>
  <si>
    <t>Est. Rehab for the property</t>
  </si>
  <si>
    <t>Minimum Investment for investor is $100,000</t>
  </si>
  <si>
    <t>2 - Property Breakdown</t>
  </si>
  <si>
    <t>Sq Feet</t>
  </si>
  <si>
    <t>Breakdown</t>
  </si>
  <si>
    <t>______ Bd  / _____  Ba</t>
  </si>
  <si>
    <t xml:space="preserve"> $ ______________</t>
  </si>
  <si>
    <t>3 - Property Information</t>
  </si>
  <si>
    <t>Occupancy</t>
  </si>
  <si>
    <t xml:space="preserve">                Owner         /          Tenant          /           Occupied           /         Vacant</t>
  </si>
  <si>
    <t xml:space="preserve">                    5                         4                         3                          2                           1</t>
  </si>
  <si>
    <t>Home</t>
  </si>
  <si>
    <t>Windows</t>
  </si>
  <si>
    <t>Property &amp; Area (Realtor Rating)</t>
  </si>
  <si>
    <t>Pool</t>
  </si>
  <si>
    <t xml:space="preserve">      2 Car     /     1 Car     /     Attached     /     Dettached     /     Carport    /   NONE</t>
  </si>
  <si>
    <t>Condo Complex</t>
  </si>
  <si>
    <t>Yes       /          No</t>
  </si>
  <si>
    <t>Near Commerical</t>
  </si>
  <si>
    <t>Any Permitted / unpermitted structures</t>
  </si>
  <si>
    <t>Water Heater</t>
  </si>
  <si>
    <r>
      <t>Comp  /  Flat  / Spanish / Wood Shingle  / Tiles  / Roll</t>
    </r>
    <r>
      <rPr>
        <b/>
        <sz val="14"/>
        <color indexed="8"/>
        <rFont val="Calibri"/>
        <family val="2"/>
      </rPr>
      <t>New /Old /REPLACE</t>
    </r>
  </si>
  <si>
    <r>
      <t>Vinyl  / Alumin  /  Wood  / W Bars</t>
    </r>
    <r>
      <rPr>
        <b/>
        <sz val="14"/>
        <color indexed="8"/>
        <rFont val="Calibri"/>
        <family val="2"/>
      </rPr>
      <t>Newer / Older / REPLACE</t>
    </r>
  </si>
  <si>
    <t>1 - Sales Comp Info</t>
  </si>
  <si>
    <t># of Comps (5 = High)</t>
  </si>
  <si>
    <t>Low Value (After Seen)</t>
  </si>
  <si>
    <t>High Value (After Seen)</t>
  </si>
  <si>
    <t>Realtor</t>
  </si>
  <si>
    <t xml:space="preserve">     Brian           /         Mario       /        Michelle          /            Rowena</t>
  </si>
  <si>
    <t>Would you buy this?</t>
  </si>
  <si>
    <r>
      <t>Yes       /        No</t>
    </r>
    <r>
      <rPr>
        <b/>
        <sz val="14"/>
        <color theme="1"/>
        <rFont val="Calibri"/>
        <family val="2"/>
      </rPr>
      <t>Only if :</t>
    </r>
  </si>
  <si>
    <t>Inventory Levels (5=High)</t>
  </si>
  <si>
    <t>Confidence on Value (5=High)</t>
  </si>
  <si>
    <t>Area  (5 = Excellent)</t>
  </si>
  <si>
    <t>4 - Property Details</t>
  </si>
  <si>
    <t xml:space="preserve">           5                       4                       3                        2                        1            Entire  /  Partial Rehab</t>
  </si>
  <si>
    <t xml:space="preserve">    Yes            No            # of Structures  _________            Size of Structure _________________</t>
  </si>
  <si>
    <t>Garage Converted?</t>
  </si>
  <si>
    <t>Foundation Issues</t>
  </si>
  <si>
    <t>Neighbors</t>
  </si>
  <si>
    <t xml:space="preserve">    Yes            No           </t>
  </si>
  <si>
    <t xml:space="preserve">    Yes            No      Where  ________________________________________________________</t>
  </si>
  <si>
    <t xml:space="preserve">    Yes            No                Shape          5              4                3              2              1</t>
  </si>
  <si>
    <t>Address</t>
  </si>
  <si>
    <t>City</t>
  </si>
  <si>
    <t>Realtor Feedback on Property</t>
  </si>
  <si>
    <t>REO Analysis Worksheet</t>
  </si>
  <si>
    <t>Investor Fee</t>
  </si>
  <si>
    <t>Realtor Comm - List Side</t>
  </si>
  <si>
    <t>Per Diem Charge</t>
  </si>
  <si>
    <t>Transaction Closing Fees</t>
  </si>
  <si>
    <t>REO Commission</t>
  </si>
  <si>
    <t>R. O. I. (Leveraged)</t>
  </si>
  <si>
    <t>YEARLY R. O. I. (Leveraged)</t>
  </si>
  <si>
    <t>PMS Income</t>
  </si>
  <si>
    <t>Investor Interest</t>
  </si>
  <si>
    <t>TOTAL WIRE TO INVESTOR</t>
  </si>
  <si>
    <t>3.5  Counter Offer</t>
  </si>
  <si>
    <t>HUD 1 (Net)</t>
  </si>
  <si>
    <t>Until Sold</t>
  </si>
  <si>
    <t>Mo Pmt (Pd at closing)</t>
  </si>
  <si>
    <t>PMS (PRO) Available</t>
  </si>
  <si>
    <t>CLOSING (PS)</t>
  </si>
  <si>
    <t>FINAL Rehab (DUE PMS)</t>
  </si>
  <si>
    <t>PMS Purchase Price</t>
  </si>
  <si>
    <t>Property Information</t>
  </si>
  <si>
    <t>Investor #1 Name</t>
  </si>
  <si>
    <t>Investors #2 (Investment)</t>
  </si>
  <si>
    <t>Investor #2 (% of Profits)</t>
  </si>
  <si>
    <t>Investor #3 (% of Profits)</t>
  </si>
  <si>
    <t>Investors #3 (Investment)</t>
  </si>
  <si>
    <t>PMS Differnce</t>
  </si>
  <si>
    <t>AUTO CALCULATING #'s</t>
  </si>
  <si>
    <t>FINAL BREAKDOWN</t>
  </si>
  <si>
    <t>Final Sales Price</t>
  </si>
  <si>
    <t>Closing Costs from HUD 1</t>
  </si>
  <si>
    <t>Final Proceeds / PROFIT</t>
  </si>
  <si>
    <t># of Days</t>
  </si>
  <si>
    <t>STATUS</t>
  </si>
  <si>
    <t>1.  HOT</t>
  </si>
  <si>
    <t>Bing Maps</t>
  </si>
  <si>
    <t>http://www.bing.com/maps/</t>
  </si>
  <si>
    <t>http://www.eppraisal.com/</t>
  </si>
  <si>
    <t>Realtor Feedback</t>
  </si>
  <si>
    <t>Any Current Offers</t>
  </si>
  <si>
    <t>Issues with the Property</t>
  </si>
  <si>
    <t>A</t>
  </si>
  <si>
    <t>B</t>
  </si>
  <si>
    <t>C</t>
  </si>
  <si>
    <t>D</t>
  </si>
  <si>
    <t>F</t>
  </si>
  <si>
    <t>Christina's Feedback</t>
  </si>
  <si>
    <t>Christina's GRADE</t>
  </si>
  <si>
    <t>Realtor Contact Date</t>
  </si>
  <si>
    <t>Good</t>
  </si>
  <si>
    <t>Bad</t>
  </si>
  <si>
    <t>2.  WARM</t>
  </si>
  <si>
    <t>3.  COLD</t>
  </si>
  <si>
    <t>Unfinanceable</t>
  </si>
  <si>
    <t>Hard Money Loan Available (FP)</t>
  </si>
  <si>
    <t>Type of Trust Deed</t>
  </si>
  <si>
    <t>Net Interest Rate</t>
  </si>
  <si>
    <t>Late Charge</t>
  </si>
  <si>
    <t>Appraised Value</t>
  </si>
  <si>
    <t>10% of the monthly Payment after 10 days</t>
  </si>
  <si>
    <t>Comments</t>
  </si>
  <si>
    <t>Trustor</t>
  </si>
  <si>
    <t>Trustor (s)</t>
  </si>
  <si>
    <t>Mailing Address</t>
  </si>
  <si>
    <t>Broker Service Fee</t>
  </si>
  <si>
    <t>Net Payment</t>
  </si>
  <si>
    <t>0 months</t>
  </si>
  <si>
    <t>Loan Information</t>
  </si>
  <si>
    <t>Type of Transaction</t>
  </si>
  <si>
    <t>Purchase</t>
  </si>
  <si>
    <t>Gross Protective Equity</t>
  </si>
  <si>
    <t>TTS - City</t>
  </si>
  <si>
    <t>TTS - County</t>
  </si>
  <si>
    <t>Closing Fee</t>
  </si>
  <si>
    <t>Preservation</t>
  </si>
  <si>
    <t>Prop Taxes</t>
  </si>
  <si>
    <t>Closing Costs</t>
  </si>
  <si>
    <t># of Months</t>
  </si>
  <si>
    <t xml:space="preserve">Culver City </t>
  </si>
  <si>
    <t xml:space="preserve">Los Angeles </t>
  </si>
  <si>
    <t xml:space="preserve">Pomona </t>
  </si>
  <si>
    <t xml:space="preserve">Redondo Beach </t>
  </si>
  <si>
    <t xml:space="preserve">Santa Monica </t>
  </si>
  <si>
    <t>Broker Fees</t>
  </si>
  <si>
    <t>BREAK EVEN PRICE</t>
  </si>
  <si>
    <t>TOTAL INCOME</t>
  </si>
  <si>
    <t>PROPERTY PURCHASED</t>
  </si>
  <si>
    <t>PROPERTY SOLD</t>
  </si>
  <si>
    <t>TTS - CITY LEGEND</t>
  </si>
  <si>
    <t>Current 1st Trust Deed</t>
  </si>
  <si>
    <t>Credit Score</t>
  </si>
  <si>
    <t>On a Busy Street</t>
  </si>
  <si>
    <t>Comps</t>
  </si>
  <si>
    <t>Suburban</t>
  </si>
  <si>
    <t>Yahoo Automated Value</t>
  </si>
  <si>
    <t>OK</t>
  </si>
  <si>
    <t>Executive Summary</t>
  </si>
  <si>
    <t>Check out property visual</t>
  </si>
  <si>
    <t>Automated value</t>
  </si>
  <si>
    <t>LTV (Appraised Value)</t>
  </si>
  <si>
    <t>LTV (Purchase Price)</t>
  </si>
  <si>
    <t>Borrower Information</t>
  </si>
  <si>
    <t>Bedrooms</t>
  </si>
  <si>
    <t>Bathrooms</t>
  </si>
  <si>
    <t>Pre-Payment Penalty</t>
  </si>
  <si>
    <t>N/O/O</t>
  </si>
  <si>
    <t>Suburban or Rural</t>
  </si>
  <si>
    <t>Property Attributes</t>
  </si>
  <si>
    <t>Technology &amp; Research</t>
  </si>
  <si>
    <t>Loan Anaylsis</t>
  </si>
  <si>
    <t xml:space="preserve">California Department of Real Estate licensing information: (916) 227-0931.  </t>
  </si>
  <si>
    <t>President, Private Money Lending &amp; Investments</t>
  </si>
  <si>
    <t>Email</t>
  </si>
  <si>
    <t>Phone</t>
  </si>
  <si>
    <t xml:space="preserve">    Duane@PremierMoneySource.com</t>
  </si>
  <si>
    <t xml:space="preserve">    (949) 246 - 1992</t>
  </si>
  <si>
    <t>Net Payment after FCI Monthly Fee</t>
  </si>
  <si>
    <t xml:space="preserve">Before we offer any loan to an investor, we complete our loan analysis each and everytime and make sure we would invest in this deal.  We break down every loan into 9 classifications and then grade each of the classifications.  The grading scale is Green (Good),  Yellow (Caution), or Red( Warning).  We do this to determine the property is worthy of being lent on.    </t>
  </si>
  <si>
    <t>Trust Deed Loan Analysis</t>
  </si>
  <si>
    <t>ETA Funding Date</t>
  </si>
  <si>
    <t>Premier Money Source, Inc. is a real estate advisor that helps investors tap into the best real estate opportunities.   That has led us to create a business model designed to serve the needs – and achieve the goals – of our investors.  From the earliest days, we always make the investor our #1 priority when it comes to real estate development, acquisition and investment.  Opportunity always exists in real estate and today is no different.  
The following is an available trust deed. As always, these trust deeds may be purchased in full or we may fractionalize them. They may also be purchased through your IRA/KEOUGH accounts or pension plans. We'll be happy to forward you anything we have at our disposal that you may need to make an investment decision.  We can also discuss any other questions you may have re: this trust deed.  
All of our Private Money Loans are serviced by FCI Lender Services.  Monthly cost is $15.00 a month paid by the lender.
We have also attached 2 separate flyers re: 
    How to invest Retirement Funds
    How the Broker Service Fee works
If you have any questions, please do not hestitate to call.
Duane Wellhoefer
949-246-1992</t>
  </si>
  <si>
    <t>YRLY R. O. I. - Based on P P Only</t>
  </si>
  <si>
    <t>R. O. I. - Based on P P Only</t>
  </si>
  <si>
    <t>LTV (A V)</t>
  </si>
  <si>
    <t>LTV (P P)</t>
  </si>
  <si>
    <t>Documents Attached</t>
  </si>
  <si>
    <t>1.  Appraisal</t>
  </si>
  <si>
    <t>Rehab</t>
  </si>
  <si>
    <t>Amount Invested</t>
  </si>
  <si>
    <t>Time Frame</t>
  </si>
  <si>
    <t>&lt; 1 M</t>
  </si>
  <si>
    <t>&lt;1.5 M</t>
  </si>
  <si>
    <t>&lt;2.0 M</t>
  </si>
  <si>
    <t>6 Months</t>
  </si>
  <si>
    <t>15% - 20%</t>
  </si>
  <si>
    <t>27% - 35%</t>
  </si>
  <si>
    <t>&lt;2.5M</t>
  </si>
  <si>
    <t>?</t>
  </si>
  <si>
    <t>Rehab Expendures</t>
  </si>
  <si>
    <t>Addon - Upstairs</t>
  </si>
  <si>
    <t>Addon - Downstairs</t>
  </si>
  <si>
    <t>Type</t>
  </si>
  <si>
    <t>Price / Per Square Foot</t>
  </si>
  <si>
    <t>Square Feet</t>
  </si>
  <si>
    <t>Total Cost</t>
  </si>
  <si>
    <t>Rehab ($75)</t>
  </si>
  <si>
    <t>CASH NEEDED</t>
  </si>
  <si>
    <t>YEARLY R. O. I. (Lev &amp; R Income) - Cash</t>
  </si>
  <si>
    <t>R. O. I. (Lev &amp; R Income) - Cash</t>
  </si>
  <si>
    <t xml:space="preserve">R. O. I. </t>
  </si>
  <si>
    <t xml:space="preserve">YEARLY R. O. I. </t>
  </si>
  <si>
    <t>111 Main Street, Los Angeles, CA 90062</t>
  </si>
  <si>
    <t>Total Transaction Time</t>
  </si>
  <si>
    <t>Asset Evaluator</t>
  </si>
  <si>
    <t>ASSET ANALYSIS</t>
  </si>
  <si>
    <t>PURCHASED ASSET</t>
  </si>
  <si>
    <t>SOLD ASSET</t>
  </si>
  <si>
    <t>Realtor Comm (Buy Side)</t>
  </si>
  <si>
    <t>PURCHASE COSTS</t>
  </si>
  <si>
    <t>SALE  COSTS</t>
  </si>
  <si>
    <t>LEVERAGING THE ASSET</t>
  </si>
  <si>
    <t>1st Trust Deed Costs</t>
  </si>
  <si>
    <t>M Payment</t>
  </si>
  <si>
    <t>T. Payment</t>
  </si>
  <si>
    <t>REALTOR INCOME</t>
  </si>
  <si>
    <t>R. O. I.  - W/ 1st TD Leverage</t>
  </si>
  <si>
    <t>YEARLY R. O. I.  - W/ 1st TD Leverage</t>
  </si>
  <si>
    <t>R. O. I.  - W/ Profit Sharing Leverage</t>
  </si>
  <si>
    <t>YEARLY R. O. I.  - W/ Profit Sharing Leverage</t>
  </si>
  <si>
    <t>Profit Sharing</t>
  </si>
  <si>
    <t>Mngt Fee</t>
  </si>
  <si>
    <t>Investor Payout</t>
  </si>
  <si>
    <t xml:space="preserve">Total Inv Profit </t>
  </si>
  <si>
    <t>Inv % Return</t>
  </si>
  <si>
    <t>Leverage Amount</t>
  </si>
  <si>
    <t>The property is being purchased by a flipper.  I would expect this deal to be paid off in 6 to 9 months.</t>
  </si>
  <si>
    <t>Auto Calculating Fields</t>
  </si>
  <si>
    <t>Private Money Loan Solitication</t>
  </si>
  <si>
    <t>Terms</t>
  </si>
  <si>
    <t>HEDGE FUND INFO</t>
  </si>
  <si>
    <t>Income</t>
  </si>
  <si>
    <t>Gross Rents</t>
  </si>
  <si>
    <t>Overhead</t>
  </si>
  <si>
    <t>NET Return</t>
  </si>
  <si>
    <t>Future Value</t>
  </si>
  <si>
    <t>5th Year</t>
  </si>
  <si>
    <t>10th year</t>
  </si>
  <si>
    <t xml:space="preserve">Gross </t>
  </si>
  <si>
    <t>40/1 year</t>
  </si>
  <si>
    <t>4 Units</t>
  </si>
  <si>
    <t>Edgar Hurtado</t>
  </si>
  <si>
    <t>n/a</t>
  </si>
  <si>
    <t>5 bdrms/4 baths 1,272 sq. ft. 4 Units on a 6,007 sq. ft. lot. Total rent $3,800/mo.</t>
  </si>
  <si>
    <t>1158 E 70th St., Los Angeles CA 90001</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</si>
</sst>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7" formatCode="&quot;$&quot;#,##0.00_);\(&quot;$&quot;#,##0.00\)"/>
    <numFmt numFmtId="8" formatCode="&quot;$&quot;#,##0.00_);[Red]\(&quot;$&quot;#,##0.00\)"/>
    <numFmt numFmtId="42" formatCode="_(&quot;$&quot;* #,##0_);_(&quot;$&quot;* \(#,##0\);_(&quot;$&quot;* &quot;-&quot;_);_(@_)"/>
    <numFmt numFmtId="44" formatCode="_(&quot;$&quot;* #,##0.00_);_(&quot;$&quot;* \(#,##0.00\);_(&quot;$&quot;* &quot;-&quot;??_);_(@_)"/>
    <numFmt numFmtId="164" formatCode="_(#,##0.00_);[Red]\(#,##0.00\)"/>
    <numFmt numFmtId="165" formatCode="&quot;$&quot;#,##0"/>
    <numFmt numFmtId="166" formatCode="0.000%"/>
    <numFmt numFmtId="167" formatCode="&quot;$&quot;#,##0.00"/>
    <numFmt numFmtId="168" formatCode="0.0000%"/>
    <numFmt numFmtId="169" formatCode="[$-409]h:mm\ AM/PM;@"/>
    <numFmt numFmtId="170" formatCode="0.0%"/>
    <numFmt numFmtId="171" formatCode="[&lt;=9999999]###\-####;\(###\)\ ###\-####"/>
    <numFmt numFmtId="172" formatCode="&quot;$&quot;#,##0.000"/>
  </numFmts>
  <fonts count="94" x14ac:knownFonts="1">
    <font>
      <sz val="10"/>
      <name val="Arial"/>
    </font>
    <font>
      <sz val="11"/>
      <color theme="1"/>
      <name val="Calibri"/>
      <family val="2"/>
    </font>
    <font>
      <b/>
      <sz val="11"/>
      <color theme="0"/>
      <name val="Calibri"/>
      <family val="2"/>
    </font>
    <font>
      <b/>
      <sz val="11"/>
      <color theme="1"/>
      <name val="Calibri"/>
      <family val="2"/>
    </font>
    <font>
      <sz val="11"/>
      <color theme="0"/>
      <name val="Calibri"/>
      <family val="2"/>
    </font>
    <font>
      <sz val="11"/>
      <color rgb="FF000000"/>
      <name val="Calibri"/>
      <family val="2"/>
    </font>
    <font>
      <sz val="20"/>
      <color rgb="FF000000"/>
      <name val="Calibri"/>
      <family val="2"/>
    </font>
    <font>
      <b/>
      <sz val="20"/>
      <color theme="0"/>
      <name val="Calibri"/>
      <family val="2"/>
    </font>
    <font>
      <sz val="20"/>
      <color theme="1"/>
      <name val="Calibri"/>
      <family val="2"/>
    </font>
    <font>
      <sz val="20"/>
      <name val="Calibri"/>
      <family val="2"/>
    </font>
    <font>
      <b/>
      <sz val="20"/>
      <color theme="1"/>
      <name val="Calibri"/>
      <family val="2"/>
    </font>
    <font>
      <b/>
      <sz val="20"/>
      <name val="Calibri"/>
      <family val="2"/>
    </font>
    <font>
      <b/>
      <sz val="36"/>
      <name val="Calibri"/>
      <family val="2"/>
    </font>
    <font>
      <b/>
      <sz val="48"/>
      <name val="Calibri"/>
      <family val="2"/>
    </font>
    <font>
      <sz val="48"/>
      <name val="Calibri"/>
      <family val="2"/>
    </font>
    <font>
      <b/>
      <sz val="36"/>
      <color theme="0"/>
      <name val="Calibri"/>
      <family val="2"/>
    </font>
    <font>
      <b/>
      <sz val="20"/>
      <color rgb="FF000000"/>
      <name val="Calibri"/>
      <family val="2"/>
    </font>
    <font>
      <b/>
      <u/>
      <sz val="11"/>
      <color theme="1"/>
      <name val="Calibri"/>
      <family val="2"/>
    </font>
    <font>
      <b/>
      <u/>
      <sz val="20"/>
      <color rgb="FF000000"/>
      <name val="Calibri"/>
      <family val="2"/>
    </font>
    <font>
      <sz val="16"/>
      <color theme="1"/>
      <name val="Calibri"/>
      <family val="2"/>
    </font>
    <font>
      <sz val="36"/>
      <name val="Calibri"/>
      <family val="2"/>
    </font>
    <font>
      <sz val="24"/>
      <color theme="1"/>
      <name val="Calibri"/>
      <family val="2"/>
    </font>
    <font>
      <b/>
      <sz val="24"/>
      <name val="Calibri"/>
      <family val="2"/>
    </font>
    <font>
      <sz val="18"/>
      <color rgb="FF000000"/>
      <name val="Calibri"/>
      <family val="2"/>
    </font>
    <font>
      <i/>
      <sz val="20"/>
      <color rgb="FF000000"/>
      <name val="Calibri"/>
      <family val="2"/>
    </font>
    <font>
      <b/>
      <u/>
      <sz val="16"/>
      <color theme="1"/>
      <name val="Calibri"/>
      <family val="2"/>
    </font>
    <font>
      <u/>
      <sz val="11"/>
      <color theme="10"/>
      <name val="Calibri"/>
      <family val="2"/>
    </font>
    <font>
      <i/>
      <sz val="12"/>
      <color theme="1"/>
      <name val="Calibri"/>
      <family val="2"/>
    </font>
    <font>
      <b/>
      <sz val="22"/>
      <color theme="0"/>
      <name val="Calibri"/>
      <family val="2"/>
    </font>
    <font>
      <b/>
      <sz val="28"/>
      <color theme="0"/>
      <name val="Calibri"/>
      <family val="2"/>
    </font>
    <font>
      <sz val="36"/>
      <color theme="0"/>
      <name val="Calibri"/>
      <family val="2"/>
    </font>
    <font>
      <b/>
      <sz val="24"/>
      <color theme="0"/>
      <name val="Calibri"/>
      <family val="2"/>
    </font>
    <font>
      <sz val="28"/>
      <name val="Calibri"/>
      <family val="2"/>
    </font>
    <font>
      <sz val="28"/>
      <color theme="1"/>
      <name val="Calibri"/>
      <family val="2"/>
    </font>
    <font>
      <b/>
      <sz val="26"/>
      <color theme="1"/>
      <name val="Calibri"/>
      <family val="2"/>
    </font>
    <font>
      <sz val="14"/>
      <color theme="1"/>
      <name val="Calibri"/>
      <family val="2"/>
    </font>
    <font>
      <b/>
      <i/>
      <sz val="20"/>
      <color theme="0"/>
      <name val="Calibri"/>
      <family val="2"/>
    </font>
    <font>
      <b/>
      <sz val="28"/>
      <color theme="1"/>
      <name val="Calibri"/>
      <family val="2"/>
    </font>
    <font>
      <b/>
      <sz val="24"/>
      <color theme="1"/>
      <name val="Calibri"/>
      <family val="2"/>
    </font>
    <font>
      <b/>
      <sz val="14"/>
      <color theme="1"/>
      <name val="Calibri"/>
      <family val="2"/>
    </font>
    <font>
      <b/>
      <sz val="14"/>
      <color theme="0"/>
      <name val="Calibri"/>
      <family val="2"/>
    </font>
    <font>
      <i/>
      <sz val="36"/>
      <name val="Calibri"/>
      <family val="2"/>
    </font>
    <font>
      <i/>
      <sz val="20"/>
      <color theme="1"/>
      <name val="Calibri"/>
      <family val="2"/>
    </font>
    <font>
      <b/>
      <sz val="20"/>
      <name val="Arial"/>
      <family val="2"/>
    </font>
    <font>
      <b/>
      <sz val="14"/>
      <name val="Arial"/>
      <family val="2"/>
    </font>
    <font>
      <b/>
      <sz val="18"/>
      <name val="Arial"/>
      <family val="2"/>
    </font>
    <font>
      <sz val="10"/>
      <name val="Arial"/>
      <family val="2"/>
    </font>
    <font>
      <b/>
      <sz val="16"/>
      <name val="Arial"/>
      <family val="2"/>
    </font>
    <font>
      <b/>
      <sz val="8"/>
      <name val="Verdana"/>
      <family val="2"/>
    </font>
    <font>
      <sz val="9"/>
      <name val="Arial"/>
      <family val="2"/>
    </font>
    <font>
      <b/>
      <sz val="10"/>
      <name val="Arial"/>
      <family val="2"/>
    </font>
    <font>
      <b/>
      <sz val="9"/>
      <name val="Arial"/>
      <family val="2"/>
    </font>
    <font>
      <sz val="9"/>
      <color theme="4" tint="-0.499984740745262"/>
      <name val="Arial"/>
      <family val="2"/>
    </font>
    <font>
      <sz val="7"/>
      <name val="Arial Narrow"/>
      <family val="2"/>
    </font>
    <font>
      <sz val="16"/>
      <name val="Arial"/>
      <family val="2"/>
    </font>
    <font>
      <u/>
      <sz val="20"/>
      <color theme="10"/>
      <name val="Calibri"/>
      <family val="2"/>
    </font>
    <font>
      <sz val="18"/>
      <color theme="1"/>
      <name val="Calibri"/>
      <family val="2"/>
    </font>
    <font>
      <sz val="18"/>
      <name val="Calibri"/>
      <family val="2"/>
    </font>
    <font>
      <i/>
      <sz val="14"/>
      <color theme="1"/>
      <name val="Calibri"/>
      <family val="2"/>
    </font>
    <font>
      <b/>
      <sz val="36"/>
      <color theme="1"/>
      <name val="Calibri"/>
      <family val="2"/>
    </font>
    <font>
      <sz val="36"/>
      <color theme="1"/>
      <name val="Calibri"/>
      <family val="2"/>
    </font>
    <font>
      <b/>
      <sz val="16"/>
      <color theme="0"/>
      <name val="Arial"/>
      <family val="2"/>
    </font>
    <font>
      <b/>
      <sz val="16"/>
      <color theme="0"/>
      <name val="Times New Roman"/>
      <family val="1"/>
    </font>
    <font>
      <b/>
      <sz val="8"/>
      <color theme="0"/>
      <name val="Arial"/>
      <family val="2"/>
    </font>
    <font>
      <b/>
      <sz val="7"/>
      <color theme="0"/>
      <name val="Verdana"/>
      <family val="2"/>
    </font>
    <font>
      <b/>
      <sz val="12"/>
      <name val="Arial"/>
      <family val="2"/>
    </font>
    <font>
      <sz val="11"/>
      <name val="Calibri"/>
      <family val="2"/>
    </font>
    <font>
      <b/>
      <sz val="20"/>
      <color indexed="9"/>
      <name val="Arial"/>
      <family val="2"/>
    </font>
    <font>
      <sz val="20"/>
      <name val="Arial"/>
      <family val="2"/>
    </font>
    <font>
      <i/>
      <sz val="11"/>
      <color theme="1"/>
      <name val="Calibri"/>
      <family val="2"/>
    </font>
    <font>
      <sz val="9"/>
      <name val="Calibri"/>
      <family val="2"/>
    </font>
    <font>
      <sz val="36"/>
      <color rgb="FF000000"/>
      <name val="Calibri"/>
      <family val="2"/>
    </font>
    <font>
      <sz val="14"/>
      <color rgb="FF000000"/>
      <name val="Calibri"/>
      <family val="2"/>
    </font>
    <font>
      <sz val="24"/>
      <name val="Calibri"/>
      <family val="2"/>
    </font>
    <font>
      <b/>
      <u/>
      <sz val="24"/>
      <name val="Calibri"/>
      <family val="2"/>
    </font>
    <font>
      <b/>
      <sz val="16"/>
      <color theme="1"/>
      <name val="Calibri"/>
      <family val="2"/>
    </font>
    <font>
      <i/>
      <sz val="20"/>
      <name val="Calibri"/>
      <family val="2"/>
    </font>
    <font>
      <b/>
      <sz val="18"/>
      <color theme="1"/>
      <name val="Calibri"/>
      <family val="2"/>
    </font>
    <font>
      <i/>
      <sz val="12"/>
      <name val="Calibri"/>
      <family val="2"/>
    </font>
    <font>
      <b/>
      <sz val="11"/>
      <color indexed="8"/>
      <name val="Calibri"/>
      <family val="2"/>
    </font>
    <font>
      <b/>
      <sz val="18"/>
      <name val="Calibri"/>
      <family val="2"/>
    </font>
    <font>
      <b/>
      <sz val="14"/>
      <color indexed="8"/>
      <name val="Calibri"/>
      <family val="2"/>
    </font>
    <font>
      <sz val="20"/>
      <color theme="0"/>
      <name val="Calibri"/>
      <family val="2"/>
    </font>
    <font>
      <b/>
      <sz val="16"/>
      <color rgb="FF000000"/>
      <name val="Calibri"/>
      <family val="2"/>
    </font>
    <font>
      <sz val="24"/>
      <color theme="0"/>
      <name val="Calibri"/>
      <family val="2"/>
    </font>
    <font>
      <b/>
      <sz val="26"/>
      <color theme="0"/>
      <name val="Calibri"/>
      <family val="2"/>
    </font>
    <font>
      <b/>
      <sz val="16"/>
      <color theme="0"/>
      <name val="Calibri"/>
      <family val="2"/>
    </font>
    <font>
      <sz val="15"/>
      <name val="Calibri"/>
      <family val="2"/>
    </font>
    <font>
      <sz val="20"/>
      <color rgb="FF48525B"/>
      <name val="Arial"/>
      <family val="2"/>
    </font>
    <font>
      <sz val="60"/>
      <color theme="1"/>
      <name val="Calibri"/>
      <family val="2"/>
    </font>
    <font>
      <b/>
      <sz val="18"/>
      <color theme="0"/>
      <name val="Calibri"/>
      <family val="2"/>
    </font>
    <font>
      <sz val="14"/>
      <name val="Calibri"/>
      <family val="2"/>
    </font>
    <font>
      <sz val="26"/>
      <color theme="0"/>
      <name val="Calibri"/>
      <family val="2"/>
    </font>
    <font>
      <sz val="28"/>
      <color theme="0"/>
      <name val="Calibri"/>
      <family val="2"/>
    </font>
  </fonts>
  <fills count="3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B050"/>
        <bgColor indexed="64"/>
      </patternFill>
    </fill>
    <fill>
      <patternFill patternType="solid">
        <fgColor theme="1"/>
        <bgColor indexed="64"/>
      </patternFill>
    </fill>
    <fill>
      <patternFill patternType="solid">
        <fgColor theme="9" tint="-0.24994659260841701"/>
        <bgColor indexed="64"/>
      </patternFill>
    </fill>
    <fill>
      <patternFill patternType="solid">
        <fgColor theme="9" tint="0.39997558519241921"/>
        <bgColor indexed="64"/>
      </patternFill>
    </fill>
    <fill>
      <patternFill patternType="solid">
        <fgColor rgb="FF92D050"/>
        <bgColor indexed="64"/>
      </patternFill>
    </fill>
    <fill>
      <patternFill patternType="solid">
        <fgColor rgb="FFFF0000"/>
        <bgColor indexed="64"/>
      </patternFill>
    </fill>
    <fill>
      <patternFill patternType="solid">
        <fgColor theme="0" tint="-0.24994659260841701"/>
        <bgColor indexed="64"/>
      </patternFill>
    </fill>
    <fill>
      <patternFill patternType="solid">
        <fgColor theme="0" tint="-0.499984740745262"/>
        <bgColor indexed="64"/>
      </patternFill>
    </fill>
    <fill>
      <patternFill patternType="solid">
        <fgColor rgb="FFC00000"/>
        <bgColor indexed="64"/>
      </patternFill>
    </fill>
    <fill>
      <patternFill patternType="solid">
        <fgColor indexed="13"/>
        <bgColor indexed="64"/>
      </patternFill>
    </fill>
    <fill>
      <patternFill patternType="solid">
        <fgColor theme="4"/>
        <bgColor indexed="64"/>
      </patternFill>
    </fill>
    <fill>
      <patternFill patternType="solid">
        <fgColor theme="6" tint="-0.24994659260841701"/>
        <bgColor indexed="64"/>
      </patternFill>
    </fill>
    <fill>
      <patternFill patternType="solid">
        <fgColor theme="3" tint="0.59999389629810485"/>
        <bgColor indexed="64"/>
      </patternFill>
    </fill>
    <fill>
      <patternFill patternType="solid">
        <fgColor theme="3"/>
        <bgColor indexed="64"/>
      </patternFill>
    </fill>
    <fill>
      <patternFill patternType="solid">
        <fgColor theme="4" tint="0.39997558519241921"/>
        <bgColor indexed="64"/>
      </patternFill>
    </fill>
    <fill>
      <patternFill patternType="solid">
        <fgColor theme="6" tint="-0.499984740745262"/>
        <bgColor indexed="64"/>
      </patternFill>
    </fill>
    <fill>
      <patternFill patternType="solid">
        <fgColor theme="7" tint="-0.24994659260841701"/>
        <bgColor indexed="64"/>
      </patternFill>
    </fill>
    <fill>
      <patternFill patternType="solid">
        <fgColor theme="1" tint="4.9958800012207406E-2"/>
        <bgColor indexed="64"/>
      </patternFill>
    </fill>
    <fill>
      <patternFill patternType="solid">
        <fgColor theme="4" tint="-0.24994659260841701"/>
        <bgColor indexed="64"/>
      </patternFill>
    </fill>
    <fill>
      <patternFill patternType="solid">
        <fgColor theme="5"/>
        <bgColor indexed="64"/>
      </patternFill>
    </fill>
    <fill>
      <patternFill patternType="solid">
        <fgColor theme="3" tint="0.39997558519241921"/>
        <bgColor indexed="64"/>
      </patternFill>
    </fill>
    <fill>
      <patternFill patternType="solid">
        <fgColor rgb="FF7030A0"/>
        <bgColor indexed="64"/>
      </patternFill>
    </fill>
    <fill>
      <patternFill patternType="solid">
        <fgColor theme="3" tint="-0.24994659260841701"/>
        <bgColor indexed="64"/>
      </patternFill>
    </fill>
    <fill>
      <patternFill patternType="solid">
        <fgColor theme="0" tint="-0.34995574816125979"/>
        <bgColor indexed="64"/>
      </patternFill>
    </fill>
    <fill>
      <patternFill patternType="solid">
        <fgColor theme="1" tint="0.24994659260841701"/>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5" tint="-0.24994659260841701"/>
        <bgColor indexed="64"/>
      </patternFill>
    </fill>
    <fill>
      <patternFill patternType="solid">
        <fgColor theme="5" tint="0.39997558519241921"/>
        <bgColor indexed="64"/>
      </patternFill>
    </fill>
    <fill>
      <patternFill patternType="solid">
        <fgColor indexed="8"/>
        <bgColor indexed="64"/>
      </patternFill>
    </fill>
  </fills>
  <borders count="61">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ck">
        <color theme="3" tint="0.39991454817346722"/>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1"/>
  </cellStyleXfs>
  <cellXfs count="1120">
    <xf numFmtId="0" fontId="0" fillId="0" borderId="1" xfId="0"/>
    <xf numFmtId="0" fontId="1" fillId="0" borderId="0" xfId="0" applyFont="1" applyBorder="1"/>
    <xf numFmtId="165" fontId="8" fillId="2" borderId="0" xfId="0" applyNumberFormat="1" applyFont="1" applyFill="1" applyBorder="1" applyAlignment="1">
      <alignment horizontal="center"/>
    </xf>
    <xf numFmtId="0" fontId="1" fillId="2" borderId="0" xfId="0" applyFont="1" applyFill="1" applyBorder="1"/>
    <xf numFmtId="165" fontId="6" fillId="2" borderId="2" xfId="0" applyNumberFormat="1" applyFont="1" applyFill="1" applyBorder="1" applyAlignment="1">
      <alignment horizontal="center" vertical="center"/>
    </xf>
    <xf numFmtId="0" fontId="1" fillId="2" borderId="2" xfId="0" applyFont="1" applyFill="1" applyBorder="1"/>
    <xf numFmtId="165" fontId="8" fillId="2" borderId="2" xfId="0" applyNumberFormat="1" applyFont="1" applyFill="1" applyBorder="1" applyAlignment="1">
      <alignment horizontal="center" vertical="center"/>
    </xf>
    <xf numFmtId="165" fontId="8" fillId="3" borderId="0" xfId="0" applyNumberFormat="1" applyFont="1" applyFill="1" applyBorder="1" applyAlignment="1">
      <alignment horizontal="center"/>
    </xf>
    <xf numFmtId="0" fontId="1" fillId="4" borderId="2" xfId="0" applyFont="1" applyFill="1" applyBorder="1"/>
    <xf numFmtId="165" fontId="8" fillId="2" borderId="0" xfId="0" applyNumberFormat="1" applyFont="1" applyFill="1" applyBorder="1" applyAlignment="1">
      <alignment horizontal="center" vertical="center"/>
    </xf>
    <xf numFmtId="165" fontId="11" fillId="2" borderId="2" xfId="0" applyNumberFormat="1" applyFont="1" applyFill="1" applyBorder="1" applyAlignment="1">
      <alignment horizontal="center" vertical="center"/>
    </xf>
    <xf numFmtId="42" fontId="11" fillId="2" borderId="2" xfId="0" applyNumberFormat="1" applyFont="1" applyFill="1" applyBorder="1" applyAlignment="1">
      <alignment horizontal="center" vertical="center"/>
    </xf>
    <xf numFmtId="9" fontId="7" fillId="5" borderId="0" xfId="0" applyNumberFormat="1" applyFont="1" applyFill="1" applyBorder="1" applyAlignment="1">
      <alignment horizontal="center" vertical="center"/>
    </xf>
    <xf numFmtId="165" fontId="11" fillId="2" borderId="0" xfId="0" applyNumberFormat="1" applyFont="1" applyFill="1" applyBorder="1" applyAlignment="1">
      <alignment horizontal="center" vertical="center"/>
    </xf>
    <xf numFmtId="165" fontId="10" fillId="2" borderId="0" xfId="0" applyNumberFormat="1" applyFont="1" applyFill="1" applyBorder="1" applyAlignment="1">
      <alignment horizontal="center" vertical="center"/>
    </xf>
    <xf numFmtId="165" fontId="6" fillId="2" borderId="0" xfId="0" applyNumberFormat="1" applyFont="1" applyFill="1" applyBorder="1" applyAlignment="1">
      <alignment horizontal="center" vertical="center"/>
    </xf>
    <xf numFmtId="165" fontId="12" fillId="6" borderId="0" xfId="0" applyNumberFormat="1" applyFont="1" applyFill="1" applyBorder="1" applyAlignment="1">
      <alignment horizontal="centerContinuous" vertical="center"/>
    </xf>
    <xf numFmtId="165" fontId="13" fillId="6" borderId="0" xfId="0" applyNumberFormat="1" applyFont="1" applyFill="1" applyBorder="1" applyAlignment="1">
      <alignment horizontal="centerContinuous" vertical="center"/>
    </xf>
    <xf numFmtId="0" fontId="14" fillId="6" borderId="0" xfId="0" applyFont="1" applyFill="1" applyBorder="1"/>
    <xf numFmtId="165" fontId="6" fillId="7" borderId="2" xfId="0" applyNumberFormat="1" applyFont="1" applyFill="1" applyBorder="1" applyAlignment="1">
      <alignment horizontal="center" vertical="center"/>
    </xf>
    <xf numFmtId="0" fontId="5" fillId="7" borderId="2" xfId="0" applyFont="1" applyFill="1" applyBorder="1"/>
    <xf numFmtId="0" fontId="1" fillId="7" borderId="2" xfId="0" applyFont="1" applyFill="1" applyBorder="1"/>
    <xf numFmtId="165" fontId="9" fillId="7" borderId="2" xfId="0" applyNumberFormat="1" applyFont="1" applyFill="1" applyBorder="1" applyAlignment="1">
      <alignment horizontal="center" vertical="center"/>
    </xf>
    <xf numFmtId="42" fontId="6" fillId="7" borderId="2" xfId="0" applyNumberFormat="1" applyFont="1" applyFill="1" applyBorder="1" applyAlignment="1">
      <alignment horizontal="center" vertical="center"/>
    </xf>
    <xf numFmtId="10" fontId="7" fillId="6" borderId="2" xfId="0" applyNumberFormat="1" applyFont="1" applyFill="1" applyBorder="1" applyAlignment="1">
      <alignment horizontal="center" vertical="center"/>
    </xf>
    <xf numFmtId="0" fontId="1" fillId="6" borderId="2" xfId="0" applyFont="1" applyFill="1" applyBorder="1"/>
    <xf numFmtId="0" fontId="7" fillId="6" borderId="2" xfId="0" applyFont="1" applyFill="1" applyBorder="1" applyAlignment="1">
      <alignment horizontal="center" vertical="center"/>
    </xf>
    <xf numFmtId="165" fontId="7" fillId="6" borderId="2" xfId="0" applyNumberFormat="1" applyFont="1" applyFill="1" applyBorder="1" applyAlignment="1">
      <alignment horizontal="center" vertical="center"/>
    </xf>
    <xf numFmtId="0" fontId="1" fillId="6" borderId="3" xfId="0" applyFont="1" applyFill="1" applyBorder="1"/>
    <xf numFmtId="0" fontId="1" fillId="5" borderId="0" xfId="0" applyFont="1" applyFill="1" applyBorder="1"/>
    <xf numFmtId="4" fontId="10" fillId="8" borderId="2" xfId="0" applyNumberFormat="1" applyFont="1" applyFill="1" applyBorder="1" applyAlignment="1" applyProtection="1">
      <alignment horizontal="center" vertical="center"/>
      <protection locked="0"/>
    </xf>
    <xf numFmtId="165" fontId="9" fillId="2" borderId="2" xfId="0" applyNumberFormat="1" applyFont="1" applyFill="1" applyBorder="1" applyAlignment="1">
      <alignment horizontal="center" vertical="center"/>
    </xf>
    <xf numFmtId="165" fontId="10" fillId="2" borderId="2" xfId="0" applyNumberFormat="1" applyFont="1" applyFill="1" applyBorder="1" applyAlignment="1">
      <alignment horizontal="center" vertical="center"/>
    </xf>
    <xf numFmtId="165" fontId="11" fillId="7" borderId="2" xfId="0" applyNumberFormat="1" applyFont="1" applyFill="1" applyBorder="1" applyAlignment="1">
      <alignment horizontal="center" vertical="center"/>
    </xf>
    <xf numFmtId="165" fontId="6" fillId="3" borderId="2" xfId="0" applyNumberFormat="1" applyFont="1" applyFill="1" applyBorder="1" applyAlignment="1">
      <alignment horizontal="center" vertical="center"/>
    </xf>
    <xf numFmtId="165" fontId="9" fillId="3" borderId="2" xfId="0" applyNumberFormat="1" applyFont="1" applyFill="1" applyBorder="1" applyAlignment="1">
      <alignment horizontal="center" vertical="center"/>
    </xf>
    <xf numFmtId="165" fontId="8" fillId="3" borderId="2" xfId="0" applyNumberFormat="1" applyFont="1" applyFill="1" applyBorder="1" applyAlignment="1" applyProtection="1">
      <alignment horizontal="center" vertical="center"/>
      <protection locked="0"/>
    </xf>
    <xf numFmtId="10" fontId="8" fillId="3" borderId="2" xfId="0" applyNumberFormat="1" applyFont="1" applyFill="1" applyBorder="1" applyAlignment="1" applyProtection="1">
      <alignment horizontal="center" vertical="center"/>
      <protection locked="0"/>
    </xf>
    <xf numFmtId="10" fontId="7" fillId="9" borderId="2" xfId="0" applyNumberFormat="1" applyFont="1" applyFill="1" applyBorder="1" applyAlignment="1">
      <alignment horizontal="center" vertical="center"/>
    </xf>
    <xf numFmtId="3" fontId="6" fillId="2" borderId="2" xfId="0" applyNumberFormat="1" applyFont="1" applyFill="1" applyBorder="1" applyAlignment="1">
      <alignment horizontal="center" vertical="center"/>
    </xf>
    <xf numFmtId="0" fontId="10" fillId="10" borderId="0" xfId="0" applyFont="1" applyFill="1" applyBorder="1" applyAlignment="1">
      <alignment horizontal="center" vertical="center"/>
    </xf>
    <xf numFmtId="0" fontId="17" fillId="2" borderId="0" xfId="0" applyFont="1" applyFill="1" applyBorder="1"/>
    <xf numFmtId="165" fontId="18" fillId="2" borderId="2" xfId="0" applyNumberFormat="1" applyFont="1" applyFill="1" applyBorder="1" applyAlignment="1">
      <alignment horizontal="center" vertical="center"/>
    </xf>
    <xf numFmtId="0" fontId="1" fillId="10" borderId="0" xfId="0" applyFont="1" applyFill="1" applyBorder="1"/>
    <xf numFmtId="165" fontId="16" fillId="10" borderId="4" xfId="0" applyNumberFormat="1" applyFont="1" applyFill="1" applyBorder="1" applyAlignment="1">
      <alignment horizontal="left" vertical="center"/>
    </xf>
    <xf numFmtId="165" fontId="10" fillId="10" borderId="5" xfId="0" applyNumberFormat="1" applyFont="1" applyFill="1" applyBorder="1" applyAlignment="1">
      <alignment horizontal="center" vertical="center"/>
    </xf>
    <xf numFmtId="0" fontId="3" fillId="10" borderId="0" xfId="0" applyFont="1" applyFill="1" applyBorder="1"/>
    <xf numFmtId="166" fontId="10" fillId="10" borderId="2" xfId="0" applyNumberFormat="1" applyFont="1" applyFill="1" applyBorder="1" applyAlignment="1">
      <alignment horizontal="center" vertical="center"/>
    </xf>
    <xf numFmtId="165" fontId="16" fillId="10" borderId="2" xfId="0" applyNumberFormat="1" applyFont="1" applyFill="1" applyBorder="1" applyAlignment="1">
      <alignment horizontal="center" vertical="center"/>
    </xf>
    <xf numFmtId="165" fontId="16" fillId="10" borderId="4" xfId="0" applyNumberFormat="1" applyFont="1" applyFill="1" applyBorder="1" applyAlignment="1">
      <alignment horizontal="center" vertical="center"/>
    </xf>
    <xf numFmtId="3" fontId="16" fillId="2" borderId="2" xfId="0" applyNumberFormat="1" applyFont="1" applyFill="1" applyBorder="1" applyAlignment="1">
      <alignment horizontal="center" vertical="center"/>
    </xf>
    <xf numFmtId="0" fontId="3" fillId="2" borderId="0" xfId="0" applyFont="1" applyFill="1" applyBorder="1"/>
    <xf numFmtId="167" fontId="8" fillId="2" borderId="2" xfId="0" applyNumberFormat="1" applyFont="1" applyFill="1" applyBorder="1" applyAlignment="1">
      <alignment horizontal="center" vertical="center"/>
    </xf>
    <xf numFmtId="4" fontId="10" fillId="2" borderId="2" xfId="0" applyNumberFormat="1" applyFont="1" applyFill="1" applyBorder="1" applyAlignment="1">
      <alignment horizontal="center" vertical="center"/>
    </xf>
    <xf numFmtId="167" fontId="10" fillId="2" borderId="2" xfId="0" applyNumberFormat="1" applyFont="1" applyFill="1" applyBorder="1" applyAlignment="1">
      <alignment horizontal="center" vertical="center"/>
    </xf>
    <xf numFmtId="167" fontId="10" fillId="10" borderId="2" xfId="0" applyNumberFormat="1" applyFont="1" applyFill="1" applyBorder="1" applyAlignment="1">
      <alignment horizontal="center" vertical="center"/>
    </xf>
    <xf numFmtId="165" fontId="8" fillId="2" borderId="0" xfId="0" applyNumberFormat="1" applyFont="1" applyFill="1" applyBorder="1" applyAlignment="1" applyProtection="1">
      <alignment horizontal="center" vertical="center"/>
      <protection locked="0"/>
    </xf>
    <xf numFmtId="0" fontId="3" fillId="10" borderId="0" xfId="0" applyFont="1" applyFill="1" applyBorder="1" applyAlignment="1">
      <alignment vertical="center"/>
    </xf>
    <xf numFmtId="0" fontId="3" fillId="10" borderId="6" xfId="0" applyFont="1" applyFill="1" applyBorder="1" applyAlignment="1">
      <alignment vertical="center"/>
    </xf>
    <xf numFmtId="165" fontId="10" fillId="10" borderId="6" xfId="0" applyNumberFormat="1" applyFont="1" applyFill="1" applyBorder="1" applyAlignment="1">
      <alignment horizontal="center" vertical="center"/>
    </xf>
    <xf numFmtId="165" fontId="16" fillId="10" borderId="6" xfId="0" applyNumberFormat="1" applyFont="1" applyFill="1" applyBorder="1" applyAlignment="1">
      <alignment horizontal="center" vertical="center"/>
    </xf>
    <xf numFmtId="166" fontId="10" fillId="10" borderId="5" xfId="0" applyNumberFormat="1" applyFont="1" applyFill="1" applyBorder="1" applyAlignment="1">
      <alignment horizontal="center" vertical="center"/>
    </xf>
    <xf numFmtId="165" fontId="6" fillId="2" borderId="0" xfId="0" applyNumberFormat="1" applyFont="1" applyFill="1" applyBorder="1" applyAlignment="1">
      <alignment horizontal="left" vertical="center"/>
    </xf>
    <xf numFmtId="3" fontId="16" fillId="2" borderId="0" xfId="0" applyNumberFormat="1" applyFont="1" applyFill="1" applyBorder="1" applyAlignment="1">
      <alignment horizontal="center" vertical="center"/>
    </xf>
    <xf numFmtId="166" fontId="10" fillId="2" borderId="0" xfId="0" applyNumberFormat="1" applyFont="1" applyFill="1" applyBorder="1" applyAlignment="1">
      <alignment horizontal="center" vertical="center"/>
    </xf>
    <xf numFmtId="3" fontId="6" fillId="2" borderId="7" xfId="0" applyNumberFormat="1" applyFont="1" applyFill="1" applyBorder="1" applyAlignment="1">
      <alignment horizontal="center" vertical="center"/>
    </xf>
    <xf numFmtId="165" fontId="8" fillId="2" borderId="7" xfId="0" applyNumberFormat="1" applyFont="1" applyFill="1" applyBorder="1" applyAlignment="1">
      <alignment horizontal="center" vertical="center"/>
    </xf>
    <xf numFmtId="0" fontId="10" fillId="10" borderId="8" xfId="0" applyFont="1" applyFill="1" applyBorder="1" applyAlignment="1">
      <alignment horizontal="left" vertical="center"/>
    </xf>
    <xf numFmtId="0" fontId="10" fillId="10" borderId="9" xfId="0" applyFont="1" applyFill="1" applyBorder="1" applyAlignment="1">
      <alignment horizontal="center" vertical="center"/>
    </xf>
    <xf numFmtId="0" fontId="10" fillId="10" borderId="10" xfId="0" applyFont="1" applyFill="1" applyBorder="1" applyAlignment="1">
      <alignment horizontal="center" vertical="center"/>
    </xf>
    <xf numFmtId="165" fontId="16" fillId="2" borderId="0" xfId="0" applyNumberFormat="1" applyFont="1" applyFill="1" applyBorder="1" applyAlignment="1">
      <alignment horizontal="left" vertical="center"/>
    </xf>
    <xf numFmtId="0" fontId="10" fillId="10" borderId="11" xfId="0" applyFont="1" applyFill="1" applyBorder="1" applyAlignment="1">
      <alignment horizontal="center" vertical="center"/>
    </xf>
    <xf numFmtId="165" fontId="6" fillId="10" borderId="2" xfId="0" applyNumberFormat="1" applyFont="1" applyFill="1" applyBorder="1" applyAlignment="1">
      <alignment horizontal="center" vertical="center"/>
    </xf>
    <xf numFmtId="167" fontId="10" fillId="2" borderId="12" xfId="0" applyNumberFormat="1" applyFont="1" applyFill="1" applyBorder="1" applyAlignment="1">
      <alignment horizontal="center" vertical="center"/>
    </xf>
    <xf numFmtId="167" fontId="10" fillId="2" borderId="13" xfId="0" applyNumberFormat="1" applyFont="1" applyFill="1" applyBorder="1" applyAlignment="1">
      <alignment horizontal="center" vertical="center"/>
    </xf>
    <xf numFmtId="0" fontId="14" fillId="11" borderId="0" xfId="0" applyFont="1" applyFill="1" applyBorder="1"/>
    <xf numFmtId="165" fontId="12" fillId="11" borderId="9" xfId="0" applyNumberFormat="1" applyFont="1" applyFill="1" applyBorder="1" applyAlignment="1">
      <alignment horizontal="centerContinuous" vertical="center"/>
    </xf>
    <xf numFmtId="165" fontId="6" fillId="2" borderId="7" xfId="0" applyNumberFormat="1" applyFont="1" applyFill="1" applyBorder="1" applyAlignment="1">
      <alignment horizontal="center" vertical="center"/>
    </xf>
    <xf numFmtId="0" fontId="10" fillId="2" borderId="0" xfId="0" applyFont="1" applyFill="1" applyBorder="1" applyAlignment="1">
      <alignment horizontal="center" vertical="center"/>
    </xf>
    <xf numFmtId="0" fontId="3" fillId="2" borderId="0" xfId="0" applyFont="1" applyFill="1" applyBorder="1" applyAlignment="1">
      <alignment vertical="center"/>
    </xf>
    <xf numFmtId="0" fontId="1" fillId="2" borderId="5" xfId="0" applyFont="1" applyFill="1" applyBorder="1"/>
    <xf numFmtId="0" fontId="5" fillId="7" borderId="5" xfId="0" applyFont="1" applyFill="1" applyBorder="1"/>
    <xf numFmtId="0" fontId="1" fillId="7" borderId="5" xfId="0" applyFont="1" applyFill="1" applyBorder="1"/>
    <xf numFmtId="0" fontId="1" fillId="6" borderId="5" xfId="0" applyFont="1" applyFill="1" applyBorder="1"/>
    <xf numFmtId="0" fontId="1" fillId="6" borderId="14" xfId="0" applyFont="1" applyFill="1" applyBorder="1"/>
    <xf numFmtId="0" fontId="20" fillId="2" borderId="0" xfId="0" applyFont="1" applyFill="1" applyBorder="1"/>
    <xf numFmtId="0" fontId="14" fillId="2" borderId="0" xfId="0" applyFont="1" applyFill="1" applyBorder="1"/>
    <xf numFmtId="0" fontId="5" fillId="2" borderId="0" xfId="0" applyFont="1" applyFill="1" applyBorder="1"/>
    <xf numFmtId="0" fontId="1" fillId="2" borderId="15" xfId="0" applyFont="1" applyFill="1" applyBorder="1"/>
    <xf numFmtId="0" fontId="5" fillId="2" borderId="15" xfId="0" applyFont="1" applyFill="1" applyBorder="1"/>
    <xf numFmtId="166" fontId="8" fillId="2" borderId="2" xfId="0" applyNumberFormat="1" applyFont="1" applyFill="1" applyBorder="1" applyAlignment="1">
      <alignment horizontal="center" vertical="center"/>
    </xf>
    <xf numFmtId="4" fontId="8" fillId="2" borderId="0" xfId="0" applyNumberFormat="1" applyFont="1" applyFill="1" applyBorder="1" applyAlignment="1">
      <alignment horizontal="center"/>
    </xf>
    <xf numFmtId="4" fontId="8" fillId="2" borderId="0" xfId="0" applyNumberFormat="1" applyFont="1" applyFill="1" applyBorder="1" applyAlignment="1">
      <alignment horizontal="center" vertical="center"/>
    </xf>
    <xf numFmtId="166" fontId="8" fillId="2" borderId="0" xfId="0" applyNumberFormat="1" applyFont="1" applyFill="1" applyBorder="1" applyAlignment="1">
      <alignment horizontal="center" vertical="center"/>
    </xf>
    <xf numFmtId="0" fontId="1" fillId="4" borderId="5" xfId="0" applyFont="1" applyFill="1" applyBorder="1"/>
    <xf numFmtId="0" fontId="1" fillId="2" borderId="2" xfId="0" applyFont="1" applyFill="1" applyBorder="1" applyAlignment="1">
      <alignment horizontal="center" vertical="center"/>
    </xf>
    <xf numFmtId="165" fontId="8" fillId="2" borderId="2" xfId="0" applyNumberFormat="1" applyFont="1" applyFill="1" applyBorder="1" applyAlignment="1">
      <alignment horizontal="center"/>
    </xf>
    <xf numFmtId="0" fontId="1" fillId="2" borderId="0" xfId="0" applyFont="1" applyFill="1" applyBorder="1" applyProtection="1">
      <protection locked="0"/>
    </xf>
    <xf numFmtId="4" fontId="10" fillId="8" borderId="0" xfId="0" applyNumberFormat="1" applyFont="1" applyFill="1" applyBorder="1" applyAlignment="1" applyProtection="1">
      <alignment horizontal="center" vertical="center"/>
      <protection locked="0"/>
    </xf>
    <xf numFmtId="0" fontId="1" fillId="2" borderId="4" xfId="0" applyFont="1" applyFill="1" applyBorder="1"/>
    <xf numFmtId="165" fontId="6" fillId="2" borderId="5" xfId="0" applyNumberFormat="1" applyFont="1" applyFill="1" applyBorder="1" applyAlignment="1">
      <alignment horizontal="right" vertical="center"/>
    </xf>
    <xf numFmtId="0" fontId="1" fillId="2" borderId="16" xfId="0" applyFont="1" applyFill="1" applyBorder="1"/>
    <xf numFmtId="165" fontId="6" fillId="2" borderId="17" xfId="0" applyNumberFormat="1" applyFont="1" applyFill="1" applyBorder="1" applyAlignment="1">
      <alignment horizontal="right" vertical="center"/>
    </xf>
    <xf numFmtId="165" fontId="22" fillId="11" borderId="8" xfId="0" applyNumberFormat="1" applyFont="1" applyFill="1" applyBorder="1" applyAlignment="1">
      <alignment horizontal="centerContinuous" vertical="center"/>
    </xf>
    <xf numFmtId="0" fontId="20" fillId="2" borderId="0" xfId="0" applyFont="1" applyFill="1" applyBorder="1" applyAlignment="1">
      <alignment horizontal="centerContinuous" vertical="center"/>
    </xf>
    <xf numFmtId="165" fontId="12" fillId="11" borderId="10" xfId="0" applyNumberFormat="1" applyFont="1" applyFill="1" applyBorder="1" applyAlignment="1">
      <alignment horizontal="centerContinuous" vertical="center"/>
    </xf>
    <xf numFmtId="165" fontId="18" fillId="2" borderId="4" xfId="0" applyNumberFormat="1" applyFont="1" applyFill="1" applyBorder="1" applyAlignment="1">
      <alignment horizontal="center" vertical="center"/>
    </xf>
    <xf numFmtId="165" fontId="8" fillId="2" borderId="4" xfId="0" applyNumberFormat="1" applyFont="1" applyFill="1" applyBorder="1" applyAlignment="1">
      <alignment horizontal="center" vertical="center"/>
    </xf>
    <xf numFmtId="165" fontId="10" fillId="2" borderId="4" xfId="0" applyNumberFormat="1" applyFont="1" applyFill="1" applyBorder="1" applyAlignment="1">
      <alignment horizontal="center" vertical="center"/>
    </xf>
    <xf numFmtId="0" fontId="10" fillId="10" borderId="18" xfId="0" applyFont="1" applyFill="1" applyBorder="1" applyAlignment="1">
      <alignment horizontal="center" vertical="center"/>
    </xf>
    <xf numFmtId="0" fontId="10" fillId="10" borderId="19" xfId="0" applyFont="1" applyFill="1" applyBorder="1" applyAlignment="1">
      <alignment horizontal="center" vertical="center"/>
    </xf>
    <xf numFmtId="0" fontId="8" fillId="3" borderId="2" xfId="0" applyFont="1" applyFill="1" applyBorder="1" applyAlignment="1" applyProtection="1">
      <alignment horizontal="center" vertical="center"/>
      <protection locked="0"/>
    </xf>
    <xf numFmtId="165" fontId="6" fillId="2" borderId="0" xfId="0" applyNumberFormat="1" applyFont="1" applyFill="1" applyBorder="1" applyAlignment="1">
      <alignment horizontal="right" vertical="center"/>
    </xf>
    <xf numFmtId="0" fontId="1" fillId="2" borderId="20" xfId="0" applyFont="1" applyFill="1" applyBorder="1"/>
    <xf numFmtId="165" fontId="6" fillId="2" borderId="14" xfId="0" applyNumberFormat="1" applyFont="1" applyFill="1" applyBorder="1" applyAlignment="1">
      <alignment horizontal="right" vertical="center"/>
    </xf>
    <xf numFmtId="3" fontId="8" fillId="2" borderId="2" xfId="0" applyNumberFormat="1" applyFont="1" applyFill="1" applyBorder="1" applyAlignment="1">
      <alignment horizontal="center" vertical="center"/>
    </xf>
    <xf numFmtId="0" fontId="25" fillId="2" borderId="2" xfId="0" applyFont="1" applyFill="1" applyBorder="1" applyAlignment="1">
      <alignment horizontal="center" vertical="center"/>
    </xf>
    <xf numFmtId="0" fontId="19" fillId="2" borderId="2" xfId="0" applyFont="1" applyFill="1" applyBorder="1" applyAlignment="1">
      <alignment horizontal="center" vertical="center"/>
    </xf>
    <xf numFmtId="165" fontId="22" fillId="11" borderId="21" xfId="0" applyNumberFormat="1" applyFont="1" applyFill="1" applyBorder="1" applyAlignment="1">
      <alignment horizontal="centerContinuous" vertical="center"/>
    </xf>
    <xf numFmtId="165" fontId="12" fillId="11" borderId="11" xfId="0" applyNumberFormat="1" applyFont="1" applyFill="1" applyBorder="1" applyAlignment="1">
      <alignment horizontal="centerContinuous" vertical="center"/>
    </xf>
    <xf numFmtId="165" fontId="12" fillId="11" borderId="22" xfId="0" applyNumberFormat="1" applyFont="1" applyFill="1" applyBorder="1" applyAlignment="1">
      <alignment horizontal="centerContinuous" vertical="center"/>
    </xf>
    <xf numFmtId="4" fontId="8" fillId="2" borderId="2" xfId="0" applyNumberFormat="1" applyFont="1" applyFill="1" applyBorder="1" applyAlignment="1">
      <alignment horizontal="center" vertical="center"/>
    </xf>
    <xf numFmtId="0" fontId="8" fillId="2" borderId="2" xfId="0" applyFont="1" applyFill="1" applyBorder="1" applyAlignment="1">
      <alignment horizontal="center" vertical="center"/>
    </xf>
    <xf numFmtId="165" fontId="9" fillId="5" borderId="11" xfId="0" applyNumberFormat="1" applyFont="1" applyFill="1" applyBorder="1" applyAlignment="1">
      <alignment horizontal="center"/>
    </xf>
    <xf numFmtId="0" fontId="30" fillId="5" borderId="9" xfId="0" applyFont="1" applyFill="1" applyBorder="1" applyAlignment="1">
      <alignment horizontal="centerContinuous" vertical="center"/>
    </xf>
    <xf numFmtId="165" fontId="15" fillId="2" borderId="21" xfId="0" applyNumberFormat="1" applyFont="1" applyFill="1" applyBorder="1" applyAlignment="1">
      <alignment horizontal="left"/>
    </xf>
    <xf numFmtId="165" fontId="9" fillId="2" borderId="11" xfId="0" applyNumberFormat="1" applyFont="1" applyFill="1" applyBorder="1" applyAlignment="1">
      <alignment horizontal="center"/>
    </xf>
    <xf numFmtId="165" fontId="31" fillId="5" borderId="8" xfId="0" applyNumberFormat="1" applyFont="1" applyFill="1" applyBorder="1" applyAlignment="1">
      <alignment horizontal="centerContinuous" vertical="center"/>
    </xf>
    <xf numFmtId="165" fontId="15" fillId="5" borderId="9" xfId="0" applyNumberFormat="1" applyFont="1" applyFill="1" applyBorder="1" applyAlignment="1">
      <alignment horizontal="centerContinuous" vertical="center"/>
    </xf>
    <xf numFmtId="165" fontId="15" fillId="5" borderId="10" xfId="0" applyNumberFormat="1" applyFont="1" applyFill="1" applyBorder="1" applyAlignment="1">
      <alignment horizontal="centerContinuous" vertical="center"/>
    </xf>
    <xf numFmtId="165" fontId="29" fillId="5" borderId="8" xfId="0" applyNumberFormat="1" applyFont="1" applyFill="1" applyBorder="1" applyAlignment="1">
      <alignment horizontal="centerContinuous" vertical="center"/>
    </xf>
    <xf numFmtId="165" fontId="29" fillId="5" borderId="9" xfId="0" applyNumberFormat="1" applyFont="1" applyFill="1" applyBorder="1" applyAlignment="1">
      <alignment horizontal="centerContinuous" vertical="center"/>
    </xf>
    <xf numFmtId="0" fontId="32" fillId="2" borderId="0" xfId="0" applyFont="1" applyFill="1" applyBorder="1" applyAlignment="1">
      <alignment horizontal="centerContinuous" vertical="center"/>
    </xf>
    <xf numFmtId="0" fontId="33" fillId="2" borderId="0" xfId="0" applyFont="1" applyFill="1" applyBorder="1"/>
    <xf numFmtId="165" fontId="15" fillId="9" borderId="21" xfId="0" applyNumberFormat="1" applyFont="1" applyFill="1" applyBorder="1" applyAlignment="1">
      <alignment horizontal="left" vertical="center"/>
    </xf>
    <xf numFmtId="165" fontId="8" fillId="2" borderId="2" xfId="0" applyNumberFormat="1" applyFont="1" applyFill="1" applyBorder="1" applyAlignment="1">
      <alignment horizontal="right" vertical="center"/>
    </xf>
    <xf numFmtId="165" fontId="29" fillId="2" borderId="0" xfId="0" applyNumberFormat="1" applyFont="1" applyFill="1" applyBorder="1" applyAlignment="1">
      <alignment horizontal="centerContinuous" vertical="center"/>
    </xf>
    <xf numFmtId="0" fontId="30" fillId="2" borderId="0" xfId="0" applyFont="1" applyFill="1" applyBorder="1" applyAlignment="1">
      <alignment horizontal="centerContinuous" vertical="center"/>
    </xf>
    <xf numFmtId="165" fontId="6" fillId="2" borderId="23" xfId="0" applyNumberFormat="1" applyFont="1" applyFill="1" applyBorder="1" applyAlignment="1">
      <alignment horizontal="right" vertical="center"/>
    </xf>
    <xf numFmtId="0" fontId="30" fillId="5" borderId="11" xfId="0" applyFont="1" applyFill="1" applyBorder="1" applyAlignment="1">
      <alignment horizontal="centerContinuous" vertical="center"/>
    </xf>
    <xf numFmtId="0" fontId="35" fillId="0" borderId="0" xfId="0" applyFont="1" applyBorder="1"/>
    <xf numFmtId="0" fontId="1" fillId="2" borderId="12" xfId="0" applyFont="1" applyFill="1" applyBorder="1"/>
    <xf numFmtId="0" fontId="1" fillId="2" borderId="6" xfId="0" applyFont="1" applyFill="1" applyBorder="1"/>
    <xf numFmtId="167" fontId="10" fillId="2" borderId="0" xfId="0" applyNumberFormat="1" applyFont="1" applyFill="1" applyBorder="1" applyAlignment="1">
      <alignment horizontal="center" vertical="center"/>
    </xf>
    <xf numFmtId="10" fontId="8" fillId="3" borderId="4" xfId="0" applyNumberFormat="1" applyFont="1" applyFill="1" applyBorder="1" applyAlignment="1" applyProtection="1">
      <alignment horizontal="center" vertical="center"/>
      <protection locked="0"/>
    </xf>
    <xf numFmtId="165" fontId="23" fillId="2" borderId="0" xfId="0" applyNumberFormat="1" applyFont="1" applyFill="1" applyBorder="1" applyAlignment="1">
      <alignment horizontal="right" vertical="center"/>
    </xf>
    <xf numFmtId="4" fontId="8" fillId="2" borderId="4" xfId="0" applyNumberFormat="1" applyFont="1" applyFill="1" applyBorder="1" applyAlignment="1">
      <alignment horizontal="center" vertical="center"/>
    </xf>
    <xf numFmtId="0" fontId="20" fillId="2" borderId="24" xfId="0" applyFont="1" applyFill="1" applyBorder="1" applyAlignment="1">
      <alignment horizontal="centerContinuous" vertical="center"/>
    </xf>
    <xf numFmtId="166" fontId="10" fillId="2" borderId="25" xfId="0" applyNumberFormat="1" applyFont="1" applyFill="1" applyBorder="1" applyAlignment="1">
      <alignment horizontal="center" vertical="center"/>
    </xf>
    <xf numFmtId="166" fontId="10" fillId="2" borderId="24" xfId="0" applyNumberFormat="1" applyFont="1" applyFill="1" applyBorder="1" applyAlignment="1">
      <alignment horizontal="center" vertical="center"/>
    </xf>
    <xf numFmtId="165" fontId="10" fillId="2" borderId="24" xfId="0" applyNumberFormat="1" applyFont="1" applyFill="1" applyBorder="1" applyAlignment="1">
      <alignment horizontal="center" vertical="center"/>
    </xf>
    <xf numFmtId="0" fontId="1" fillId="2" borderId="24" xfId="0" applyFont="1" applyFill="1" applyBorder="1"/>
    <xf numFmtId="0" fontId="1" fillId="2" borderId="26" xfId="0" applyFont="1" applyFill="1" applyBorder="1"/>
    <xf numFmtId="0" fontId="1" fillId="2" borderId="25" xfId="0" applyFont="1" applyFill="1" applyBorder="1"/>
    <xf numFmtId="0" fontId="12" fillId="2" borderId="0" xfId="0" applyFont="1" applyFill="1" applyBorder="1" applyAlignment="1">
      <alignment horizontal="centerContinuous" vertical="center"/>
    </xf>
    <xf numFmtId="167" fontId="10" fillId="2" borderId="25" xfId="0" applyNumberFormat="1" applyFont="1" applyFill="1" applyBorder="1" applyAlignment="1">
      <alignment horizontal="center" vertical="center"/>
    </xf>
    <xf numFmtId="167" fontId="10" fillId="2" borderId="27" xfId="0" applyNumberFormat="1" applyFont="1" applyFill="1" applyBorder="1" applyAlignment="1">
      <alignment horizontal="center" vertical="center"/>
    </xf>
    <xf numFmtId="165" fontId="16" fillId="8" borderId="2" xfId="0" applyNumberFormat="1" applyFont="1" applyFill="1" applyBorder="1" applyAlignment="1">
      <alignment horizontal="right" vertical="center"/>
    </xf>
    <xf numFmtId="165" fontId="16" fillId="2" borderId="0" xfId="0" applyNumberFormat="1" applyFont="1" applyFill="1" applyBorder="1" applyAlignment="1">
      <alignment horizontal="center" vertical="center"/>
    </xf>
    <xf numFmtId="0" fontId="15" fillId="5" borderId="8" xfId="0" applyFont="1" applyFill="1" applyBorder="1" applyAlignment="1">
      <alignment horizontal="centerContinuous" vertical="center"/>
    </xf>
    <xf numFmtId="0" fontId="15" fillId="5" borderId="9" xfId="0" applyFont="1" applyFill="1" applyBorder="1" applyAlignment="1">
      <alignment horizontal="centerContinuous" vertical="center"/>
    </xf>
    <xf numFmtId="0" fontId="30" fillId="5" borderId="10" xfId="0" applyFont="1" applyFill="1" applyBorder="1" applyAlignment="1">
      <alignment horizontal="centerContinuous" vertical="center"/>
    </xf>
    <xf numFmtId="165" fontId="15" fillId="5" borderId="11" xfId="0" applyNumberFormat="1" applyFont="1" applyFill="1" applyBorder="1" applyAlignment="1">
      <alignment horizontal="centerContinuous" vertical="center"/>
    </xf>
    <xf numFmtId="165" fontId="6" fillId="10" borderId="5" xfId="0" applyNumberFormat="1" applyFont="1" applyFill="1" applyBorder="1" applyAlignment="1">
      <alignment horizontal="right" vertical="center"/>
    </xf>
    <xf numFmtId="0" fontId="20" fillId="10" borderId="2" xfId="0" applyFont="1" applyFill="1" applyBorder="1"/>
    <xf numFmtId="0" fontId="41" fillId="10" borderId="2" xfId="0" applyFont="1" applyFill="1" applyBorder="1"/>
    <xf numFmtId="165" fontId="24" fillId="10" borderId="5" xfId="0" applyNumberFormat="1" applyFont="1" applyFill="1" applyBorder="1" applyAlignment="1">
      <alignment horizontal="right" vertical="center"/>
    </xf>
    <xf numFmtId="165" fontId="24" fillId="10" borderId="2" xfId="0" applyNumberFormat="1" applyFont="1" applyFill="1" applyBorder="1" applyAlignment="1">
      <alignment horizontal="right" vertical="center"/>
    </xf>
    <xf numFmtId="165" fontId="42" fillId="10" borderId="2" xfId="0" applyNumberFormat="1" applyFont="1" applyFill="1" applyBorder="1" applyAlignment="1">
      <alignment horizontal="center" vertical="center"/>
    </xf>
    <xf numFmtId="0" fontId="3" fillId="2" borderId="4" xfId="0" applyFont="1" applyFill="1" applyBorder="1"/>
    <xf numFmtId="0" fontId="3" fillId="2" borderId="6" xfId="0" applyFont="1" applyFill="1" applyBorder="1"/>
    <xf numFmtId="0" fontId="34" fillId="0" borderId="0" xfId="0" applyFont="1" applyBorder="1" applyAlignment="1">
      <alignment horizontal="centerContinuous" vertical="center"/>
    </xf>
    <xf numFmtId="0" fontId="40" fillId="12" borderId="0" xfId="0" applyFont="1" applyFill="1" applyBorder="1"/>
    <xf numFmtId="167" fontId="35" fillId="0" borderId="0" xfId="0" applyNumberFormat="1" applyFont="1" applyBorder="1" applyAlignment="1">
      <alignment horizontal="right"/>
    </xf>
    <xf numFmtId="10" fontId="35" fillId="0" borderId="0" xfId="0" applyNumberFormat="1" applyFont="1" applyBorder="1" applyAlignment="1">
      <alignment horizontal="right"/>
    </xf>
    <xf numFmtId="0" fontId="35" fillId="0" borderId="0" xfId="0" applyFont="1" applyBorder="1" applyAlignment="1">
      <alignment horizontal="right"/>
    </xf>
    <xf numFmtId="10" fontId="35" fillId="0" borderId="0" xfId="0" applyNumberFormat="1" applyFont="1" applyBorder="1"/>
    <xf numFmtId="167" fontId="35" fillId="0" borderId="0" xfId="0" applyNumberFormat="1" applyFont="1" applyBorder="1"/>
    <xf numFmtId="164" fontId="43" fillId="10" borderId="0" xfId="0" applyNumberFormat="1" applyFont="1" applyFill="1" applyBorder="1" applyAlignment="1">
      <alignment horizontal="centerContinuous" vertical="center"/>
    </xf>
    <xf numFmtId="44" fontId="43" fillId="10" borderId="0" xfId="0" applyNumberFormat="1" applyFont="1" applyFill="1" applyBorder="1" applyAlignment="1">
      <alignment horizontal="centerContinuous" vertical="center"/>
    </xf>
    <xf numFmtId="164" fontId="44" fillId="0" borderId="0" xfId="0" applyNumberFormat="1" applyFont="1" applyBorder="1"/>
    <xf numFmtId="164" fontId="44" fillId="0" borderId="0" xfId="0" applyNumberFormat="1" applyFont="1" applyBorder="1" applyAlignment="1">
      <alignment horizontal="center"/>
    </xf>
    <xf numFmtId="44" fontId="44" fillId="0" borderId="0" xfId="0" applyNumberFormat="1" applyFont="1" applyBorder="1"/>
    <xf numFmtId="164" fontId="45" fillId="0" borderId="0" xfId="0" applyNumberFormat="1" applyFont="1" applyBorder="1" applyAlignment="1">
      <alignment horizontal="centerContinuous" vertical="center"/>
    </xf>
    <xf numFmtId="164" fontId="43" fillId="0" borderId="0" xfId="0" applyNumberFormat="1" applyFont="1" applyBorder="1" applyAlignment="1">
      <alignment horizontal="centerContinuous" vertical="center"/>
    </xf>
    <xf numFmtId="44" fontId="44" fillId="0" borderId="0" xfId="0" applyNumberFormat="1" applyFont="1" applyBorder="1" applyAlignment="1">
      <alignment horizontal="centerContinuous" vertical="center"/>
    </xf>
    <xf numFmtId="164" fontId="44" fillId="0" borderId="0" xfId="0" applyNumberFormat="1" applyFont="1" applyBorder="1" applyAlignment="1">
      <alignment vertical="center"/>
    </xf>
    <xf numFmtId="164" fontId="44" fillId="0" borderId="0" xfId="0" applyNumberFormat="1" applyFont="1" applyBorder="1" applyAlignment="1">
      <alignment horizontal="center" vertical="center"/>
    </xf>
    <xf numFmtId="44" fontId="44" fillId="13" borderId="28" xfId="0" applyNumberFormat="1" applyFont="1" applyFill="1" applyBorder="1" applyAlignment="1" applyProtection="1">
      <alignment vertical="center"/>
      <protection locked="0"/>
    </xf>
    <xf numFmtId="44" fontId="44" fillId="0" borderId="0" xfId="0" applyNumberFormat="1" applyFont="1" applyBorder="1" applyAlignment="1">
      <alignment vertical="center"/>
    </xf>
    <xf numFmtId="44" fontId="44" fillId="2" borderId="0" xfId="0" applyNumberFormat="1" applyFont="1" applyFill="1" applyBorder="1" applyAlignment="1" applyProtection="1">
      <alignment vertical="center"/>
      <protection locked="0"/>
    </xf>
    <xf numFmtId="44" fontId="44" fillId="3" borderId="28" xfId="0" applyNumberFormat="1" applyFont="1" applyFill="1" applyBorder="1" applyAlignment="1" applyProtection="1">
      <alignment vertical="center"/>
      <protection locked="0"/>
    </xf>
    <xf numFmtId="9" fontId="44" fillId="0" borderId="0" xfId="0" applyNumberFormat="1" applyFont="1" applyBorder="1" applyAlignment="1">
      <alignment horizontal="center" vertical="center"/>
    </xf>
    <xf numFmtId="44" fontId="44" fillId="2" borderId="28" xfId="0" applyNumberFormat="1" applyFont="1" applyFill="1" applyBorder="1" applyAlignment="1">
      <alignment vertical="center"/>
    </xf>
    <xf numFmtId="164" fontId="46" fillId="0" borderId="0" xfId="0" applyNumberFormat="1" applyFont="1" applyBorder="1" applyAlignment="1">
      <alignment vertical="center" wrapText="1"/>
    </xf>
    <xf numFmtId="44" fontId="44" fillId="2" borderId="0" xfId="0" applyNumberFormat="1" applyFont="1" applyFill="1" applyBorder="1" applyAlignment="1">
      <alignment vertical="center"/>
    </xf>
    <xf numFmtId="9" fontId="44" fillId="0" borderId="28" xfId="0" applyNumberFormat="1" applyFont="1" applyBorder="1" applyAlignment="1">
      <alignment horizontal="center" vertical="center"/>
    </xf>
    <xf numFmtId="164" fontId="46" fillId="10" borderId="0" xfId="0" applyNumberFormat="1" applyFont="1" applyFill="1" applyBorder="1" applyAlignment="1">
      <alignment vertical="center"/>
    </xf>
    <xf numFmtId="164" fontId="46" fillId="10" borderId="0" xfId="0" applyNumberFormat="1" applyFont="1" applyFill="1" applyBorder="1" applyAlignment="1">
      <alignment horizontal="center" vertical="center"/>
    </xf>
    <xf numFmtId="44" fontId="46" fillId="10" borderId="0" xfId="0" applyNumberFormat="1" applyFont="1" applyFill="1" applyBorder="1" applyAlignment="1">
      <alignment vertical="center"/>
    </xf>
    <xf numFmtId="164" fontId="46" fillId="0" borderId="0" xfId="0" applyNumberFormat="1" applyFont="1" applyBorder="1" applyAlignment="1">
      <alignment vertical="center"/>
    </xf>
    <xf numFmtId="164" fontId="46" fillId="3" borderId="28" xfId="0" applyNumberFormat="1" applyFont="1" applyFill="1" applyBorder="1" applyAlignment="1">
      <alignment vertical="center"/>
    </xf>
    <xf numFmtId="164" fontId="46" fillId="0" borderId="0" xfId="0" applyNumberFormat="1" applyFont="1" applyBorder="1" applyAlignment="1">
      <alignment horizontal="left" vertical="center"/>
    </xf>
    <xf numFmtId="44" fontId="46" fillId="0" borderId="0" xfId="0" applyNumberFormat="1" applyFont="1" applyBorder="1" applyAlignment="1">
      <alignment vertical="center"/>
    </xf>
    <xf numFmtId="164" fontId="46" fillId="0" borderId="28" xfId="0" applyNumberFormat="1" applyFont="1" applyBorder="1" applyAlignment="1">
      <alignment vertical="center"/>
    </xf>
    <xf numFmtId="169" fontId="8" fillId="2" borderId="2" xfId="0" applyNumberFormat="1" applyFont="1" applyFill="1" applyBorder="1" applyAlignment="1" applyProtection="1">
      <alignment horizontal="center" vertical="center"/>
      <protection locked="0"/>
    </xf>
    <xf numFmtId="0" fontId="51" fillId="0" borderId="0" xfId="0" applyFont="1" applyBorder="1"/>
    <xf numFmtId="167" fontId="52" fillId="0" borderId="0" xfId="0" applyNumberFormat="1" applyFont="1" applyBorder="1"/>
    <xf numFmtId="9" fontId="52" fillId="0" borderId="0" xfId="0" applyNumberFormat="1" applyFont="1" applyBorder="1" applyAlignment="1">
      <alignment horizontal="center" wrapText="1"/>
    </xf>
    <xf numFmtId="0" fontId="49" fillId="0" borderId="0" xfId="0" applyFont="1" applyBorder="1"/>
    <xf numFmtId="44" fontId="49" fillId="0" borderId="29" xfId="0" applyNumberFormat="1" applyFont="1" applyBorder="1"/>
    <xf numFmtId="0" fontId="51" fillId="0" borderId="0" xfId="0" applyFont="1" applyBorder="1" applyAlignment="1">
      <alignment horizontal="left"/>
    </xf>
    <xf numFmtId="165" fontId="8" fillId="2" borderId="4" xfId="0" applyNumberFormat="1" applyFont="1" applyFill="1" applyBorder="1" applyAlignment="1">
      <alignment horizontal="center"/>
    </xf>
    <xf numFmtId="165" fontId="8" fillId="2" borderId="5" xfId="0" applyNumberFormat="1" applyFont="1" applyFill="1" applyBorder="1" applyAlignment="1">
      <alignment horizontal="right"/>
    </xf>
    <xf numFmtId="0" fontId="10" fillId="10" borderId="15" xfId="0" applyFont="1" applyFill="1" applyBorder="1" applyAlignment="1">
      <alignment horizontal="center" vertical="center"/>
    </xf>
    <xf numFmtId="166" fontId="10" fillId="10" borderId="4" xfId="0" applyNumberFormat="1" applyFont="1" applyFill="1" applyBorder="1" applyAlignment="1">
      <alignment horizontal="center" vertical="center"/>
    </xf>
    <xf numFmtId="0" fontId="8" fillId="2" borderId="4" xfId="0" applyFont="1" applyFill="1" applyBorder="1" applyAlignment="1">
      <alignment horizontal="center" vertical="center"/>
    </xf>
    <xf numFmtId="166" fontId="10" fillId="10" borderId="6" xfId="0" applyNumberFormat="1" applyFont="1" applyFill="1" applyBorder="1" applyAlignment="1">
      <alignment horizontal="center" vertical="center"/>
    </xf>
    <xf numFmtId="165" fontId="6" fillId="2" borderId="4" xfId="0" applyNumberFormat="1" applyFont="1" applyFill="1" applyBorder="1" applyAlignment="1">
      <alignment horizontal="center" vertical="center"/>
    </xf>
    <xf numFmtId="165" fontId="11" fillId="2" borderId="4" xfId="0" applyNumberFormat="1" applyFont="1" applyFill="1" applyBorder="1" applyAlignment="1">
      <alignment horizontal="center" vertical="center"/>
    </xf>
    <xf numFmtId="165" fontId="9" fillId="2" borderId="4" xfId="0" applyNumberFormat="1" applyFont="1" applyFill="1" applyBorder="1" applyAlignment="1">
      <alignment horizontal="center" vertical="center"/>
    </xf>
    <xf numFmtId="10" fontId="7" fillId="6" borderId="4" xfId="0" applyNumberFormat="1" applyFont="1" applyFill="1" applyBorder="1" applyAlignment="1">
      <alignment horizontal="center" vertical="center"/>
    </xf>
    <xf numFmtId="165" fontId="7" fillId="6" borderId="4" xfId="0" applyNumberFormat="1" applyFont="1" applyFill="1" applyBorder="1" applyAlignment="1">
      <alignment horizontal="center" vertical="center"/>
    </xf>
    <xf numFmtId="0" fontId="3" fillId="10" borderId="5" xfId="0" applyFont="1" applyFill="1" applyBorder="1"/>
    <xf numFmtId="0" fontId="4" fillId="4" borderId="4" xfId="0" applyFont="1" applyFill="1" applyBorder="1"/>
    <xf numFmtId="165" fontId="36" fillId="4" borderId="5" xfId="0" applyNumberFormat="1" applyFont="1" applyFill="1" applyBorder="1" applyAlignment="1">
      <alignment horizontal="right" vertical="center"/>
    </xf>
    <xf numFmtId="0" fontId="35" fillId="2" borderId="2" xfId="0" applyFont="1" applyFill="1" applyBorder="1" applyAlignment="1">
      <alignment horizontal="center" vertical="center" wrapText="1"/>
    </xf>
    <xf numFmtId="165" fontId="7" fillId="5" borderId="30" xfId="0" applyNumberFormat="1" applyFont="1" applyFill="1" applyBorder="1" applyAlignment="1">
      <alignment horizontal="centerContinuous" vertical="center"/>
    </xf>
    <xf numFmtId="165" fontId="6" fillId="2" borderId="7" xfId="0" applyNumberFormat="1" applyFont="1" applyFill="1" applyBorder="1" applyAlignment="1">
      <alignment horizontal="right" vertical="center"/>
    </xf>
    <xf numFmtId="165" fontId="6" fillId="10" borderId="17" xfId="0" applyNumberFormat="1" applyFont="1" applyFill="1" applyBorder="1" applyAlignment="1">
      <alignment horizontal="right" vertical="center"/>
    </xf>
    <xf numFmtId="165" fontId="8" fillId="3" borderId="7" xfId="0" applyNumberFormat="1" applyFont="1" applyFill="1" applyBorder="1" applyAlignment="1" applyProtection="1">
      <alignment horizontal="center" vertical="center"/>
      <protection locked="0"/>
    </xf>
    <xf numFmtId="0" fontId="15" fillId="5" borderId="10" xfId="0" applyFont="1" applyFill="1" applyBorder="1" applyAlignment="1">
      <alignment horizontal="centerContinuous" vertical="center"/>
    </xf>
    <xf numFmtId="14" fontId="8" fillId="2" borderId="2" xfId="0" applyNumberFormat="1" applyFont="1" applyFill="1" applyBorder="1" applyAlignment="1">
      <alignment horizontal="center" vertical="center"/>
    </xf>
    <xf numFmtId="0" fontId="28" fillId="5" borderId="8" xfId="0" applyFont="1" applyFill="1" applyBorder="1" applyAlignment="1">
      <alignment horizontal="left" vertical="center"/>
    </xf>
    <xf numFmtId="167" fontId="8" fillId="2" borderId="7" xfId="0" applyNumberFormat="1" applyFont="1" applyFill="1" applyBorder="1" applyAlignment="1">
      <alignment horizontal="center" vertical="center"/>
    </xf>
    <xf numFmtId="10" fontId="8" fillId="2" borderId="2" xfId="0" applyNumberFormat="1" applyFont="1" applyFill="1" applyBorder="1" applyAlignment="1">
      <alignment horizontal="center" vertical="center"/>
    </xf>
    <xf numFmtId="10" fontId="10" fillId="2" borderId="2" xfId="0" applyNumberFormat="1" applyFont="1" applyFill="1" applyBorder="1" applyAlignment="1">
      <alignment horizontal="center" vertical="center"/>
    </xf>
    <xf numFmtId="3" fontId="6"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165" fontId="8" fillId="3" borderId="2" xfId="0" applyNumberFormat="1" applyFont="1" applyFill="1" applyBorder="1" applyAlignment="1">
      <alignment horizontal="center" vertical="center"/>
    </xf>
    <xf numFmtId="49" fontId="10" fillId="2" borderId="2" xfId="0" applyNumberFormat="1" applyFont="1" applyFill="1" applyBorder="1" applyAlignment="1">
      <alignment horizontal="center" vertical="center"/>
    </xf>
    <xf numFmtId="49" fontId="10" fillId="2" borderId="0" xfId="0" applyNumberFormat="1" applyFont="1" applyFill="1" applyBorder="1" applyAlignment="1">
      <alignment horizontal="center" vertical="center"/>
    </xf>
    <xf numFmtId="165" fontId="19" fillId="2" borderId="2" xfId="0" applyNumberFormat="1" applyFont="1" applyFill="1" applyBorder="1" applyAlignment="1">
      <alignment horizontal="left" vertical="center"/>
    </xf>
    <xf numFmtId="165" fontId="19" fillId="2" borderId="4" xfId="0" applyNumberFormat="1" applyFont="1" applyFill="1" applyBorder="1" applyAlignment="1">
      <alignment horizontal="left" vertical="center"/>
    </xf>
    <xf numFmtId="165" fontId="26" fillId="2" borderId="0" xfId="0" applyNumberFormat="1" applyFont="1" applyFill="1" applyBorder="1" applyAlignment="1">
      <alignment horizontal="left" vertical="center"/>
    </xf>
    <xf numFmtId="165" fontId="19" fillId="2" borderId="0" xfId="0" applyNumberFormat="1" applyFont="1" applyFill="1" applyBorder="1" applyAlignment="1">
      <alignment horizontal="left" vertical="center"/>
    </xf>
    <xf numFmtId="10" fontId="8" fillId="3" borderId="7" xfId="0" applyNumberFormat="1" applyFont="1" applyFill="1" applyBorder="1" applyAlignment="1">
      <alignment horizontal="center" vertical="center"/>
    </xf>
    <xf numFmtId="10" fontId="8" fillId="3" borderId="2" xfId="0" applyNumberFormat="1" applyFont="1" applyFill="1" applyBorder="1" applyAlignment="1">
      <alignment horizontal="center" vertical="center"/>
    </xf>
    <xf numFmtId="168" fontId="8" fillId="3" borderId="2" xfId="0" applyNumberFormat="1" applyFont="1" applyFill="1" applyBorder="1" applyAlignment="1">
      <alignment horizontal="center" vertical="center"/>
    </xf>
    <xf numFmtId="167" fontId="8" fillId="3" borderId="2" xfId="0" applyNumberFormat="1" applyFont="1" applyFill="1" applyBorder="1" applyAlignment="1">
      <alignment horizontal="center" vertical="center"/>
    </xf>
    <xf numFmtId="165" fontId="10" fillId="10" borderId="6" xfId="0" applyNumberFormat="1" applyFont="1" applyFill="1" applyBorder="1" applyAlignment="1">
      <alignment horizontal="center"/>
    </xf>
    <xf numFmtId="165" fontId="10" fillId="2" borderId="12" xfId="0" applyNumberFormat="1" applyFont="1" applyFill="1" applyBorder="1" applyAlignment="1">
      <alignment horizontal="center"/>
    </xf>
    <xf numFmtId="4" fontId="8" fillId="10" borderId="2" xfId="0" applyNumberFormat="1" applyFont="1" applyFill="1" applyBorder="1" applyAlignment="1">
      <alignment horizontal="center" vertical="center"/>
    </xf>
    <xf numFmtId="10" fontId="8" fillId="2" borderId="0" xfId="0" applyNumberFormat="1" applyFont="1" applyFill="1" applyBorder="1" applyAlignment="1">
      <alignment horizontal="center" vertical="center"/>
    </xf>
    <xf numFmtId="3" fontId="6" fillId="2" borderId="0" xfId="0" applyNumberFormat="1" applyFont="1" applyFill="1" applyBorder="1" applyAlignment="1">
      <alignment horizontal="left" vertical="center"/>
    </xf>
    <xf numFmtId="4" fontId="10" fillId="10" borderId="6" xfId="0" applyNumberFormat="1" applyFont="1" applyFill="1" applyBorder="1" applyAlignment="1">
      <alignment horizontal="center" vertical="center"/>
    </xf>
    <xf numFmtId="165" fontId="7" fillId="5" borderId="7" xfId="0" applyNumberFormat="1" applyFont="1" applyFill="1" applyBorder="1" applyAlignment="1">
      <alignment horizontal="center" vertical="center"/>
    </xf>
    <xf numFmtId="166" fontId="8" fillId="2" borderId="7" xfId="0" applyNumberFormat="1" applyFont="1" applyFill="1" applyBorder="1" applyAlignment="1">
      <alignment horizontal="center" vertical="center"/>
    </xf>
    <xf numFmtId="166" fontId="8" fillId="3" borderId="16" xfId="0" applyNumberFormat="1" applyFont="1" applyFill="1" applyBorder="1" applyAlignment="1">
      <alignment horizontal="center" vertical="center"/>
    </xf>
    <xf numFmtId="165" fontId="7" fillId="5" borderId="2" xfId="0" applyNumberFormat="1" applyFont="1" applyFill="1" applyBorder="1" applyAlignment="1">
      <alignment horizontal="center" vertical="center"/>
    </xf>
    <xf numFmtId="165" fontId="7" fillId="2" borderId="0" xfId="0" applyNumberFormat="1" applyFont="1" applyFill="1" applyBorder="1" applyAlignment="1">
      <alignment horizontal="center" vertical="center"/>
    </xf>
    <xf numFmtId="166" fontId="8" fillId="3" borderId="4" xfId="0" applyNumberFormat="1" applyFont="1" applyFill="1" applyBorder="1" applyAlignment="1">
      <alignment horizontal="center" vertical="center"/>
    </xf>
    <xf numFmtId="0" fontId="27" fillId="0" borderId="21" xfId="0" applyFont="1" applyBorder="1" applyAlignment="1">
      <alignment horizontal="center" vertical="center"/>
    </xf>
    <xf numFmtId="0" fontId="34" fillId="2" borderId="24" xfId="0" applyFont="1" applyFill="1" applyBorder="1" applyAlignment="1">
      <alignment horizontal="left" vertical="center"/>
    </xf>
    <xf numFmtId="0" fontId="27" fillId="0" borderId="4" xfId="0" applyFont="1" applyBorder="1" applyAlignment="1">
      <alignment horizontal="center" vertical="center"/>
    </xf>
    <xf numFmtId="0" fontId="27" fillId="2" borderId="4" xfId="0" applyFont="1" applyFill="1" applyBorder="1" applyAlignment="1">
      <alignment horizontal="center" vertical="center"/>
    </xf>
    <xf numFmtId="166" fontId="8" fillId="3" borderId="7" xfId="0" applyNumberFormat="1" applyFont="1" applyFill="1" applyBorder="1" applyAlignment="1">
      <alignment horizontal="center" vertical="center"/>
    </xf>
    <xf numFmtId="166" fontId="8" fillId="3" borderId="2" xfId="0" applyNumberFormat="1" applyFont="1" applyFill="1" applyBorder="1" applyAlignment="1">
      <alignment horizontal="center" vertical="center"/>
    </xf>
    <xf numFmtId="0" fontId="15" fillId="14" borderId="31" xfId="0" applyFont="1" applyFill="1" applyBorder="1" applyAlignment="1">
      <alignment horizontal="centerContinuous" vertical="center"/>
    </xf>
    <xf numFmtId="165" fontId="8" fillId="2" borderId="17" xfId="0" applyNumberFormat="1" applyFont="1" applyFill="1" applyBorder="1" applyAlignment="1">
      <alignment horizontal="right"/>
    </xf>
    <xf numFmtId="0" fontId="10" fillId="14" borderId="8" xfId="0" applyFont="1" applyFill="1" applyBorder="1" applyAlignment="1">
      <alignment horizontal="centerContinuous" vertical="center"/>
    </xf>
    <xf numFmtId="0" fontId="10" fillId="14" borderId="9" xfId="0" applyFont="1" applyFill="1" applyBorder="1" applyAlignment="1">
      <alignment horizontal="centerContinuous" vertical="center"/>
    </xf>
    <xf numFmtId="0" fontId="1" fillId="0" borderId="5" xfId="0" applyFont="1" applyBorder="1"/>
    <xf numFmtId="0" fontId="19" fillId="2" borderId="6" xfId="0" applyFont="1" applyFill="1" applyBorder="1"/>
    <xf numFmtId="165" fontId="8" fillId="2" borderId="16" xfId="0" applyNumberFormat="1" applyFont="1" applyFill="1" applyBorder="1" applyAlignment="1">
      <alignment horizontal="center"/>
    </xf>
    <xf numFmtId="0" fontId="8" fillId="2" borderId="0" xfId="0" applyFont="1" applyFill="1" applyBorder="1" applyAlignment="1">
      <alignment vertical="center"/>
    </xf>
    <xf numFmtId="0" fontId="8" fillId="14" borderId="9" xfId="0" applyFont="1" applyFill="1" applyBorder="1" applyAlignment="1">
      <alignment horizontal="centerContinuous"/>
    </xf>
    <xf numFmtId="0" fontId="8" fillId="14" borderId="10" xfId="0" applyFont="1" applyFill="1" applyBorder="1" applyAlignment="1">
      <alignment horizontal="centerContinuous"/>
    </xf>
    <xf numFmtId="0" fontId="8" fillId="3" borderId="2" xfId="0" applyFont="1" applyFill="1" applyBorder="1" applyAlignment="1">
      <alignment horizontal="center" vertical="center"/>
    </xf>
    <xf numFmtId="0" fontId="54" fillId="2" borderId="6" xfId="0" applyFont="1" applyFill="1" applyBorder="1"/>
    <xf numFmtId="44" fontId="49" fillId="2" borderId="0" xfId="0" applyNumberFormat="1" applyFont="1" applyFill="1" applyBorder="1"/>
    <xf numFmtId="165" fontId="8" fillId="2" borderId="7" xfId="0" applyNumberFormat="1" applyFont="1" applyFill="1" applyBorder="1" applyAlignment="1" applyProtection="1">
      <alignment horizontal="center" vertical="center"/>
      <protection locked="0"/>
    </xf>
    <xf numFmtId="0" fontId="8" fillId="2" borderId="7" xfId="0" applyFont="1" applyFill="1" applyBorder="1" applyAlignment="1" applyProtection="1">
      <alignment horizontal="center" vertical="center"/>
      <protection locked="0"/>
    </xf>
    <xf numFmtId="166" fontId="10" fillId="2" borderId="2" xfId="0" applyNumberFormat="1" applyFont="1" applyFill="1" applyBorder="1" applyAlignment="1">
      <alignment horizontal="center" vertical="center"/>
    </xf>
    <xf numFmtId="4" fontId="8" fillId="2" borderId="2" xfId="0" applyNumberFormat="1" applyFont="1" applyFill="1" applyBorder="1" applyAlignment="1" applyProtection="1">
      <alignment horizontal="center" vertical="center"/>
      <protection locked="0"/>
    </xf>
    <xf numFmtId="165" fontId="8" fillId="2" borderId="2" xfId="0" applyNumberFormat="1" applyFont="1" applyFill="1" applyBorder="1" applyAlignment="1" applyProtection="1">
      <alignment horizontal="center" vertical="center"/>
      <protection locked="0"/>
    </xf>
    <xf numFmtId="165" fontId="6" fillId="2" borderId="2" xfId="0" applyNumberFormat="1" applyFont="1" applyFill="1" applyBorder="1" applyAlignment="1">
      <alignment horizontal="right" vertical="center"/>
    </xf>
    <xf numFmtId="165" fontId="23" fillId="2" borderId="2" xfId="0" applyNumberFormat="1" applyFont="1" applyFill="1" applyBorder="1" applyAlignment="1">
      <alignment horizontal="right" vertical="center"/>
    </xf>
    <xf numFmtId="0" fontId="3" fillId="2" borderId="2" xfId="0" applyFont="1" applyFill="1" applyBorder="1"/>
    <xf numFmtId="3" fontId="8" fillId="2" borderId="2" xfId="0" applyNumberFormat="1" applyFont="1" applyFill="1" applyBorder="1" applyAlignment="1" applyProtection="1">
      <alignment horizontal="center" vertical="center"/>
      <protection locked="0"/>
    </xf>
    <xf numFmtId="0" fontId="8" fillId="2" borderId="2" xfId="0" applyFont="1" applyFill="1" applyBorder="1" applyAlignment="1" applyProtection="1">
      <alignment horizontal="center" vertical="center"/>
      <protection locked="0"/>
    </xf>
    <xf numFmtId="165" fontId="11" fillId="2" borderId="2" xfId="0" applyNumberFormat="1" applyFont="1" applyFill="1" applyBorder="1" applyAlignment="1" applyProtection="1">
      <alignment horizontal="center" vertical="center"/>
      <protection locked="0"/>
    </xf>
    <xf numFmtId="165" fontId="9" fillId="2" borderId="2" xfId="0" applyNumberFormat="1" applyFont="1" applyFill="1" applyBorder="1" applyAlignment="1" applyProtection="1">
      <alignment horizontal="center" vertical="center"/>
      <protection locked="0"/>
    </xf>
    <xf numFmtId="14" fontId="9" fillId="2" borderId="2" xfId="0" applyNumberFormat="1" applyFont="1" applyFill="1" applyBorder="1" applyAlignment="1" applyProtection="1">
      <alignment horizontal="center" vertical="center"/>
      <protection locked="0"/>
    </xf>
    <xf numFmtId="165" fontId="8" fillId="10" borderId="20" xfId="0" applyNumberFormat="1" applyFont="1" applyFill="1" applyBorder="1" applyAlignment="1" applyProtection="1">
      <alignment horizontal="center" vertical="center"/>
      <protection locked="0"/>
    </xf>
    <xf numFmtId="165" fontId="8" fillId="10" borderId="29" xfId="0" applyNumberFormat="1" applyFont="1" applyFill="1" applyBorder="1" applyAlignment="1" applyProtection="1">
      <alignment horizontal="center" vertical="center"/>
      <protection locked="0"/>
    </xf>
    <xf numFmtId="165" fontId="8" fillId="10" borderId="15" xfId="0" applyNumberFormat="1" applyFont="1" applyFill="1" applyBorder="1" applyAlignment="1" applyProtection="1">
      <alignment horizontal="center" vertical="center"/>
      <protection locked="0"/>
    </xf>
    <xf numFmtId="165" fontId="8" fillId="10" borderId="0" xfId="0" applyNumberFormat="1" applyFont="1" applyFill="1" applyBorder="1" applyAlignment="1" applyProtection="1">
      <alignment horizontal="center" vertical="center"/>
      <protection locked="0"/>
    </xf>
    <xf numFmtId="165" fontId="9" fillId="2" borderId="4" xfId="0" applyNumberFormat="1" applyFont="1" applyFill="1" applyBorder="1" applyAlignment="1" applyProtection="1">
      <alignment horizontal="center" vertical="center"/>
      <protection locked="0"/>
    </xf>
    <xf numFmtId="165" fontId="9" fillId="2" borderId="6" xfId="0" applyNumberFormat="1" applyFont="1" applyFill="1" applyBorder="1" applyAlignment="1" applyProtection="1">
      <alignment horizontal="center" vertical="center"/>
      <protection locked="0"/>
    </xf>
    <xf numFmtId="14" fontId="9" fillId="2" borderId="4" xfId="0" applyNumberFormat="1" applyFont="1" applyFill="1" applyBorder="1" applyAlignment="1" applyProtection="1">
      <alignment horizontal="center" vertical="center"/>
      <protection locked="0"/>
    </xf>
    <xf numFmtId="14" fontId="9" fillId="2" borderId="6" xfId="0" applyNumberFormat="1" applyFont="1" applyFill="1" applyBorder="1" applyAlignment="1" applyProtection="1">
      <alignment horizontal="center" vertical="center"/>
      <protection locked="0"/>
    </xf>
    <xf numFmtId="169" fontId="8" fillId="2" borderId="4" xfId="0" applyNumberFormat="1" applyFont="1" applyFill="1" applyBorder="1" applyAlignment="1" applyProtection="1">
      <alignment horizontal="center" vertical="center"/>
      <protection locked="0"/>
    </xf>
    <xf numFmtId="169" fontId="8" fillId="2" borderId="6" xfId="0" applyNumberFormat="1" applyFont="1" applyFill="1" applyBorder="1" applyAlignment="1" applyProtection="1">
      <alignment horizontal="center" vertical="center"/>
      <protection locked="0"/>
    </xf>
    <xf numFmtId="165" fontId="8" fillId="3" borderId="25" xfId="0" applyNumberFormat="1" applyFont="1" applyFill="1" applyBorder="1" applyAlignment="1">
      <alignment horizontal="center" vertical="center"/>
    </xf>
    <xf numFmtId="165" fontId="8" fillId="3" borderId="24" xfId="0" applyNumberFormat="1" applyFont="1" applyFill="1" applyBorder="1" applyAlignment="1">
      <alignment horizontal="center" vertical="center"/>
    </xf>
    <xf numFmtId="165" fontId="8" fillId="2" borderId="24" xfId="0" applyNumberFormat="1" applyFont="1" applyFill="1" applyBorder="1" applyAlignment="1">
      <alignment horizontal="center"/>
    </xf>
    <xf numFmtId="10" fontId="8" fillId="3" borderId="4" xfId="0" applyNumberFormat="1" applyFont="1" applyFill="1" applyBorder="1" applyAlignment="1">
      <alignment horizontal="center" vertical="center"/>
    </xf>
    <xf numFmtId="165" fontId="8" fillId="2" borderId="26" xfId="0" applyNumberFormat="1" applyFont="1" applyFill="1" applyBorder="1" applyAlignment="1">
      <alignment horizontal="center"/>
    </xf>
    <xf numFmtId="165" fontId="15" fillId="5" borderId="8" xfId="0" applyNumberFormat="1" applyFont="1" applyFill="1" applyBorder="1" applyAlignment="1">
      <alignment horizontal="left"/>
    </xf>
    <xf numFmtId="165" fontId="9" fillId="11" borderId="9" xfId="0" applyNumberFormat="1" applyFont="1" applyFill="1" applyBorder="1" applyAlignment="1">
      <alignment horizontal="center"/>
    </xf>
    <xf numFmtId="165" fontId="9" fillId="11" borderId="10" xfId="0" applyNumberFormat="1" applyFont="1" applyFill="1" applyBorder="1" applyAlignment="1">
      <alignment horizontal="center"/>
    </xf>
    <xf numFmtId="165" fontId="8" fillId="11" borderId="9" xfId="0" applyNumberFormat="1" applyFont="1" applyFill="1" applyBorder="1" applyAlignment="1">
      <alignment horizontal="center"/>
    </xf>
    <xf numFmtId="165" fontId="8" fillId="11" borderId="10" xfId="0" applyNumberFormat="1" applyFont="1" applyFill="1" applyBorder="1" applyAlignment="1">
      <alignment horizontal="center"/>
    </xf>
    <xf numFmtId="167" fontId="49" fillId="0" borderId="2" xfId="0" applyNumberFormat="1" applyFont="1" applyBorder="1" applyAlignment="1">
      <alignment wrapText="1"/>
    </xf>
    <xf numFmtId="165" fontId="55" fillId="2" borderId="0" xfId="0" applyNumberFormat="1" applyFont="1" applyFill="1" applyBorder="1" applyAlignment="1" applyProtection="1">
      <alignment horizontal="left" vertical="center"/>
      <protection locked="0"/>
    </xf>
    <xf numFmtId="16" fontId="8" fillId="3" borderId="25" xfId="0" applyNumberFormat="1" applyFont="1" applyFill="1" applyBorder="1" applyAlignment="1" applyProtection="1">
      <alignment horizontal="center" vertical="center" wrapText="1"/>
      <protection locked="0"/>
    </xf>
    <xf numFmtId="0" fontId="8" fillId="3" borderId="25" xfId="0" applyFont="1" applyFill="1" applyBorder="1" applyAlignment="1" applyProtection="1">
      <alignment horizontal="center" vertical="center" wrapText="1"/>
      <protection locked="0"/>
    </xf>
    <xf numFmtId="0" fontId="8" fillId="3" borderId="32" xfId="0" applyFont="1" applyFill="1" applyBorder="1" applyAlignment="1" applyProtection="1">
      <alignment horizontal="center" vertical="center" wrapText="1"/>
      <protection locked="0"/>
    </xf>
    <xf numFmtId="0" fontId="11" fillId="14" borderId="8" xfId="0" applyFont="1" applyFill="1" applyBorder="1" applyAlignment="1">
      <alignment horizontal="centerContinuous"/>
    </xf>
    <xf numFmtId="167" fontId="9" fillId="3" borderId="24" xfId="0" applyNumberFormat="1" applyFont="1" applyFill="1" applyBorder="1" applyAlignment="1" applyProtection="1">
      <alignment horizontal="center" vertical="center" wrapText="1"/>
      <protection locked="0"/>
    </xf>
    <xf numFmtId="167" fontId="9" fillId="3" borderId="33" xfId="0" applyNumberFormat="1" applyFont="1" applyFill="1" applyBorder="1" applyAlignment="1" applyProtection="1">
      <alignment horizontal="center" vertical="center" wrapText="1"/>
      <protection locked="0"/>
    </xf>
    <xf numFmtId="0" fontId="9" fillId="0" borderId="34" xfId="0" applyFont="1" applyBorder="1" applyAlignment="1">
      <alignment horizontal="center" vertical="center" wrapText="1"/>
    </xf>
    <xf numFmtId="0" fontId="8" fillId="0" borderId="7" xfId="0" applyFont="1" applyBorder="1" applyAlignment="1">
      <alignment horizontal="center" vertical="center"/>
    </xf>
    <xf numFmtId="0" fontId="9" fillId="0" borderId="31" xfId="0" applyFont="1" applyBorder="1" applyAlignment="1">
      <alignment horizontal="center" vertical="center" wrapText="1"/>
    </xf>
    <xf numFmtId="165" fontId="8" fillId="2" borderId="35" xfId="0" applyNumberFormat="1" applyFont="1" applyFill="1" applyBorder="1" applyAlignment="1">
      <alignment horizontal="left" vertical="center"/>
    </xf>
    <xf numFmtId="165" fontId="8" fillId="2" borderId="6" xfId="0" applyNumberFormat="1" applyFont="1" applyFill="1" applyBorder="1" applyAlignment="1">
      <alignment horizontal="center" vertical="center"/>
    </xf>
    <xf numFmtId="165" fontId="8" fillId="2" borderId="5" xfId="0" applyNumberFormat="1" applyFont="1" applyFill="1" applyBorder="1" applyAlignment="1">
      <alignment horizontal="center" vertical="center"/>
    </xf>
    <xf numFmtId="165" fontId="8" fillId="2" borderId="36" xfId="0" applyNumberFormat="1" applyFont="1" applyFill="1" applyBorder="1" applyAlignment="1">
      <alignment horizontal="left" vertical="center"/>
    </xf>
    <xf numFmtId="165" fontId="8" fillId="2" borderId="13" xfId="0" applyNumberFormat="1" applyFont="1" applyFill="1" applyBorder="1" applyAlignment="1">
      <alignment horizontal="center" vertical="center"/>
    </xf>
    <xf numFmtId="165" fontId="8" fillId="2" borderId="37" xfId="0" applyNumberFormat="1" applyFont="1" applyFill="1" applyBorder="1" applyAlignment="1">
      <alignment horizontal="center" vertical="center"/>
    </xf>
    <xf numFmtId="0" fontId="10" fillId="14" borderId="22" xfId="0" applyFont="1" applyFill="1" applyBorder="1" applyAlignment="1">
      <alignment horizontal="centerContinuous" vertical="center"/>
    </xf>
    <xf numFmtId="165" fontId="8" fillId="2" borderId="16" xfId="0" applyNumberFormat="1" applyFont="1" applyFill="1" applyBorder="1" applyAlignment="1">
      <alignment horizontal="right"/>
    </xf>
    <xf numFmtId="165" fontId="8" fillId="2" borderId="4" xfId="0" applyNumberFormat="1" applyFont="1" applyFill="1" applyBorder="1" applyAlignment="1">
      <alignment horizontal="right"/>
    </xf>
    <xf numFmtId="166" fontId="10" fillId="3" borderId="2" xfId="0" applyNumberFormat="1" applyFont="1" applyFill="1" applyBorder="1" applyAlignment="1" applyProtection="1">
      <alignment horizontal="center" vertical="center"/>
      <protection locked="0"/>
    </xf>
    <xf numFmtId="3" fontId="16" fillId="2" borderId="6" xfId="0" applyNumberFormat="1" applyFont="1" applyFill="1" applyBorder="1" applyAlignment="1">
      <alignment horizontal="right" vertical="center"/>
    </xf>
    <xf numFmtId="49" fontId="10" fillId="2" borderId="4" xfId="0" applyNumberFormat="1" applyFont="1" applyFill="1" applyBorder="1" applyAlignment="1" applyProtection="1">
      <alignment horizontal="centerContinuous" vertical="center"/>
      <protection locked="0"/>
    </xf>
    <xf numFmtId="0" fontId="3" fillId="2" borderId="5" xfId="0" applyFont="1" applyFill="1" applyBorder="1" applyAlignment="1">
      <alignment horizontal="centerContinuous" vertical="center"/>
    </xf>
    <xf numFmtId="165" fontId="20" fillId="2" borderId="0" xfId="0" applyNumberFormat="1" applyFont="1" applyFill="1" applyBorder="1"/>
    <xf numFmtId="0" fontId="3" fillId="2" borderId="12" xfId="0" applyFont="1" applyFill="1" applyBorder="1"/>
    <xf numFmtId="3" fontId="16" fillId="15" borderId="5" xfId="0" applyNumberFormat="1" applyFont="1" applyFill="1" applyBorder="1" applyAlignment="1">
      <alignment horizontal="right" vertical="center"/>
    </xf>
    <xf numFmtId="0" fontId="48" fillId="0" borderId="0" xfId="0" applyFont="1" applyBorder="1"/>
    <xf numFmtId="0" fontId="56" fillId="2" borderId="0" xfId="0" applyFont="1" applyFill="1" applyBorder="1" applyAlignment="1">
      <alignment vertical="center"/>
    </xf>
    <xf numFmtId="166" fontId="56" fillId="2" borderId="0" xfId="0" applyNumberFormat="1" applyFont="1" applyFill="1" applyBorder="1" applyAlignment="1">
      <alignment horizontal="center" vertical="center"/>
    </xf>
    <xf numFmtId="0" fontId="56" fillId="2" borderId="0" xfId="0" applyFont="1" applyFill="1" applyBorder="1"/>
    <xf numFmtId="0" fontId="57" fillId="2" borderId="0" xfId="0" applyFont="1" applyFill="1" applyBorder="1"/>
    <xf numFmtId="0" fontId="57" fillId="2" borderId="0" xfId="0" applyFont="1" applyFill="1" applyBorder="1" applyAlignment="1">
      <alignment horizontal="left" vertical="center"/>
    </xf>
    <xf numFmtId="166" fontId="57" fillId="2" borderId="0" xfId="0" applyNumberFormat="1" applyFont="1" applyFill="1" applyBorder="1" applyAlignment="1">
      <alignment horizontal="center" vertical="center"/>
    </xf>
    <xf numFmtId="165" fontId="15" fillId="5" borderId="8" xfId="0" applyNumberFormat="1" applyFont="1" applyFill="1" applyBorder="1" applyAlignment="1">
      <alignment horizontal="centerContinuous" vertical="center"/>
    </xf>
    <xf numFmtId="0" fontId="20" fillId="5" borderId="10" xfId="0" applyFont="1" applyFill="1" applyBorder="1" applyAlignment="1">
      <alignment horizontal="centerContinuous" vertical="center"/>
    </xf>
    <xf numFmtId="167" fontId="10" fillId="2" borderId="24" xfId="0" applyNumberFormat="1" applyFont="1" applyFill="1" applyBorder="1" applyAlignment="1">
      <alignment horizontal="center" vertical="center"/>
    </xf>
    <xf numFmtId="165" fontId="9" fillId="9" borderId="9" xfId="0" applyNumberFormat="1" applyFont="1" applyFill="1" applyBorder="1" applyAlignment="1">
      <alignment horizontal="center"/>
    </xf>
    <xf numFmtId="165" fontId="9" fillId="9" borderId="10" xfId="0" applyNumberFormat="1" applyFont="1" applyFill="1" applyBorder="1" applyAlignment="1">
      <alignment horizontal="center"/>
    </xf>
    <xf numFmtId="165" fontId="8" fillId="9" borderId="9" xfId="0" applyNumberFormat="1" applyFont="1" applyFill="1" applyBorder="1" applyAlignment="1">
      <alignment horizontal="center"/>
    </xf>
    <xf numFmtId="165" fontId="8" fillId="9" borderId="10" xfId="0" applyNumberFormat="1" applyFont="1" applyFill="1" applyBorder="1" applyAlignment="1">
      <alignment horizontal="center"/>
    </xf>
    <xf numFmtId="0" fontId="20" fillId="2" borderId="38" xfId="0" applyFont="1" applyFill="1" applyBorder="1" applyAlignment="1">
      <alignment horizontal="centerContinuous" vertical="center"/>
    </xf>
    <xf numFmtId="0" fontId="20" fillId="2" borderId="6" xfId="0" applyFont="1" applyFill="1" applyBorder="1" applyAlignment="1">
      <alignment horizontal="centerContinuous" vertical="center"/>
    </xf>
    <xf numFmtId="0" fontId="20" fillId="2" borderId="5" xfId="0" applyFont="1" applyFill="1" applyBorder="1" applyAlignment="1">
      <alignment horizontal="centerContinuous" vertical="center"/>
    </xf>
    <xf numFmtId="0" fontId="9" fillId="2" borderId="4" xfId="0" applyFont="1" applyFill="1" applyBorder="1" applyAlignment="1">
      <alignment horizontal="centerContinuous" vertical="center"/>
    </xf>
    <xf numFmtId="0" fontId="9" fillId="2" borderId="6" xfId="0" applyFont="1" applyFill="1" applyBorder="1" applyAlignment="1">
      <alignment horizontal="centerContinuous" vertical="center"/>
    </xf>
    <xf numFmtId="0" fontId="9" fillId="2" borderId="5" xfId="0" applyFont="1" applyFill="1" applyBorder="1" applyAlignment="1">
      <alignment horizontal="centerContinuous" vertical="center"/>
    </xf>
    <xf numFmtId="167" fontId="9" fillId="2" borderId="4" xfId="0" applyNumberFormat="1" applyFont="1" applyFill="1" applyBorder="1" applyAlignment="1">
      <alignment horizontal="centerContinuous" vertical="center"/>
    </xf>
    <xf numFmtId="167" fontId="9" fillId="2" borderId="6" xfId="0" applyNumberFormat="1" applyFont="1" applyFill="1" applyBorder="1" applyAlignment="1">
      <alignment horizontal="centerContinuous" vertical="center"/>
    </xf>
    <xf numFmtId="167" fontId="9" fillId="2" borderId="5" xfId="0" applyNumberFormat="1" applyFont="1" applyFill="1" applyBorder="1" applyAlignment="1">
      <alignment horizontal="centerContinuous" vertical="center"/>
    </xf>
    <xf numFmtId="10" fontId="9" fillId="2" borderId="4" xfId="0" applyNumberFormat="1" applyFont="1" applyFill="1" applyBorder="1" applyAlignment="1">
      <alignment horizontal="centerContinuous" vertical="center"/>
    </xf>
    <xf numFmtId="0" fontId="20" fillId="2" borderId="6" xfId="0" applyFont="1" applyFill="1" applyBorder="1"/>
    <xf numFmtId="14" fontId="8" fillId="2" borderId="4" xfId="0" applyNumberFormat="1" applyFont="1" applyFill="1" applyBorder="1" applyAlignment="1">
      <alignment horizontal="left" vertical="center"/>
    </xf>
    <xf numFmtId="10" fontId="8" fillId="2" borderId="4" xfId="0" applyNumberFormat="1" applyFont="1" applyFill="1" applyBorder="1" applyAlignment="1">
      <alignment horizontal="center" vertical="center"/>
    </xf>
    <xf numFmtId="165" fontId="42" fillId="2" borderId="2" xfId="0" applyNumberFormat="1" applyFont="1" applyFill="1" applyBorder="1" applyAlignment="1">
      <alignment horizontal="center" vertical="center"/>
    </xf>
    <xf numFmtId="0" fontId="55" fillId="0" borderId="2" xfId="0" applyFont="1" applyBorder="1" applyAlignment="1">
      <alignment horizontal="centerContinuous" vertical="center" wrapText="1"/>
    </xf>
    <xf numFmtId="0" fontId="8" fillId="2" borderId="6" xfId="0" applyFont="1" applyFill="1" applyBorder="1" applyAlignment="1">
      <alignment horizontal="centerContinuous" vertical="center"/>
    </xf>
    <xf numFmtId="166" fontId="8" fillId="2" borderId="5" xfId="0" applyNumberFormat="1" applyFont="1" applyFill="1" applyBorder="1" applyAlignment="1">
      <alignment horizontal="centerContinuous" vertical="center"/>
    </xf>
    <xf numFmtId="0" fontId="8" fillId="0" borderId="2" xfId="0" applyFont="1" applyBorder="1" applyAlignment="1">
      <alignment horizontal="centerContinuous" vertical="center" wrapText="1"/>
    </xf>
    <xf numFmtId="0" fontId="8" fillId="2" borderId="5" xfId="0" applyFont="1" applyFill="1" applyBorder="1" applyAlignment="1">
      <alignment horizontal="centerContinuous" vertical="center"/>
    </xf>
    <xf numFmtId="0" fontId="58" fillId="0" borderId="0" xfId="0" applyFont="1" applyBorder="1" applyAlignment="1">
      <alignment horizontal="centerContinuous" vertical="center"/>
    </xf>
    <xf numFmtId="165" fontId="35" fillId="2" borderId="0" xfId="0" applyNumberFormat="1" applyFont="1" applyFill="1" applyBorder="1" applyAlignment="1">
      <alignment horizontal="centerContinuous" vertical="center"/>
    </xf>
    <xf numFmtId="0" fontId="35" fillId="2" borderId="0" xfId="0" applyFont="1" applyFill="1" applyBorder="1" applyAlignment="1">
      <alignment horizontal="centerContinuous" vertical="center"/>
    </xf>
    <xf numFmtId="0" fontId="60" fillId="2" borderId="0" xfId="0" applyFont="1" applyFill="1" applyBorder="1"/>
    <xf numFmtId="0" fontId="21" fillId="2" borderId="0" xfId="0" applyFont="1" applyFill="1" applyBorder="1"/>
    <xf numFmtId="0" fontId="61" fillId="9" borderId="21" xfId="0" applyFont="1" applyFill="1" applyBorder="1"/>
    <xf numFmtId="0" fontId="62" fillId="9" borderId="22" xfId="0" applyFont="1" applyFill="1" applyBorder="1"/>
    <xf numFmtId="0" fontId="35" fillId="2" borderId="0" xfId="0" applyFont="1" applyFill="1" applyBorder="1"/>
    <xf numFmtId="0" fontId="54" fillId="2" borderId="0" xfId="0" applyFont="1" applyFill="1" applyBorder="1"/>
    <xf numFmtId="0" fontId="19" fillId="2" borderId="0" xfId="0" applyFont="1" applyFill="1" applyBorder="1"/>
    <xf numFmtId="2" fontId="50" fillId="0" borderId="0" xfId="0" applyNumberFormat="1" applyFont="1" applyBorder="1" applyAlignment="1">
      <alignment wrapText="1"/>
    </xf>
    <xf numFmtId="2" fontId="1" fillId="0" borderId="0" xfId="0" applyNumberFormat="1" applyFont="1" applyBorder="1" applyAlignment="1">
      <alignment wrapText="1"/>
    </xf>
    <xf numFmtId="167" fontId="50" fillId="2" borderId="0" xfId="0" applyNumberFormat="1" applyFont="1" applyFill="1" applyBorder="1" applyAlignment="1">
      <alignment wrapText="1"/>
    </xf>
    <xf numFmtId="7" fontId="52" fillId="0" borderId="0" xfId="0" applyNumberFormat="1" applyFont="1" applyBorder="1"/>
    <xf numFmtId="167" fontId="52" fillId="0" borderId="0" xfId="0" applyNumberFormat="1" applyFont="1" applyBorder="1" applyAlignment="1">
      <alignment horizontal="left"/>
    </xf>
    <xf numFmtId="0" fontId="47" fillId="2" borderId="0" xfId="0" applyFont="1" applyFill="1" applyBorder="1" applyAlignment="1">
      <alignment horizontal="center"/>
    </xf>
    <xf numFmtId="0" fontId="1" fillId="0" borderId="2" xfId="0" applyFont="1" applyBorder="1"/>
    <xf numFmtId="7" fontId="49" fillId="0" borderId="4" xfId="0" applyNumberFormat="1" applyFont="1" applyBorder="1"/>
    <xf numFmtId="166" fontId="49" fillId="2" borderId="5" xfId="0" applyNumberFormat="1" applyFont="1" applyFill="1" applyBorder="1"/>
    <xf numFmtId="166" fontId="49" fillId="2" borderId="2" xfId="0" applyNumberFormat="1" applyFont="1" applyFill="1" applyBorder="1"/>
    <xf numFmtId="0" fontId="66" fillId="0" borderId="0" xfId="0" applyFont="1" applyBorder="1"/>
    <xf numFmtId="7" fontId="49" fillId="2" borderId="5" xfId="0" applyNumberFormat="1" applyFont="1" applyFill="1" applyBorder="1"/>
    <xf numFmtId="0" fontId="49" fillId="2" borderId="5" xfId="0" applyFont="1" applyFill="1" applyBorder="1"/>
    <xf numFmtId="7" fontId="49" fillId="0" borderId="5" xfId="0" applyNumberFormat="1" applyFont="1" applyBorder="1"/>
    <xf numFmtId="7" fontId="49" fillId="0" borderId="2" xfId="0" applyNumberFormat="1" applyFont="1" applyBorder="1"/>
    <xf numFmtId="167" fontId="49" fillId="0" borderId="2" xfId="0" applyNumberFormat="1" applyFont="1" applyBorder="1"/>
    <xf numFmtId="167" fontId="49" fillId="0" borderId="4" xfId="0" applyNumberFormat="1" applyFont="1" applyBorder="1" applyAlignment="1">
      <alignment horizontal="left"/>
    </xf>
    <xf numFmtId="167" fontId="49" fillId="0" borderId="5" xfId="0" applyNumberFormat="1" applyFont="1" applyBorder="1"/>
    <xf numFmtId="44" fontId="49" fillId="0" borderId="5" xfId="0" applyNumberFormat="1" applyFont="1" applyBorder="1"/>
    <xf numFmtId="44" fontId="49" fillId="0" borderId="2" xfId="0" applyNumberFormat="1" applyFont="1" applyBorder="1"/>
    <xf numFmtId="7" fontId="49" fillId="2" borderId="2" xfId="0" applyNumberFormat="1" applyFont="1" applyFill="1" applyBorder="1"/>
    <xf numFmtId="0" fontId="8" fillId="0" borderId="0" xfId="0" applyFont="1" applyBorder="1"/>
    <xf numFmtId="167" fontId="49" fillId="0" borderId="0" xfId="0" applyNumberFormat="1" applyFont="1" applyBorder="1" applyAlignment="1">
      <alignment wrapText="1"/>
    </xf>
    <xf numFmtId="167" fontId="49" fillId="2" borderId="2" xfId="0" applyNumberFormat="1" applyFont="1" applyFill="1" applyBorder="1" applyAlignment="1">
      <alignment wrapText="1"/>
    </xf>
    <xf numFmtId="44" fontId="49" fillId="2" borderId="2" xfId="0" applyNumberFormat="1" applyFont="1" applyFill="1" applyBorder="1"/>
    <xf numFmtId="167" fontId="49" fillId="2" borderId="2" xfId="0" applyNumberFormat="1" applyFont="1" applyFill="1" applyBorder="1"/>
    <xf numFmtId="0" fontId="46" fillId="0" borderId="2" xfId="0" applyFont="1" applyBorder="1" applyAlignment="1">
      <alignment horizontal="center"/>
    </xf>
    <xf numFmtId="0" fontId="1" fillId="0" borderId="2" xfId="0" applyFont="1" applyBorder="1" applyAlignment="1">
      <alignment horizontal="center"/>
    </xf>
    <xf numFmtId="44" fontId="1" fillId="0" borderId="2" xfId="0" applyNumberFormat="1" applyFont="1" applyBorder="1" applyAlignment="1">
      <alignment horizontal="center"/>
    </xf>
    <xf numFmtId="0" fontId="46" fillId="0" borderId="2" xfId="0" applyFont="1" applyBorder="1" applyAlignment="1">
      <alignment vertical="center" wrapText="1"/>
    </xf>
    <xf numFmtId="0" fontId="1" fillId="0" borderId="2" xfId="0" applyFont="1" applyBorder="1" applyAlignment="1">
      <alignment vertical="center" wrapText="1"/>
    </xf>
    <xf numFmtId="170" fontId="50" fillId="0" borderId="2" xfId="0" applyNumberFormat="1" applyFont="1" applyBorder="1" applyAlignment="1">
      <alignment horizontal="center"/>
    </xf>
    <xf numFmtId="44" fontId="51" fillId="0" borderId="0" xfId="0" applyNumberFormat="1" applyFont="1" applyBorder="1"/>
    <xf numFmtId="0" fontId="51" fillId="8" borderId="5" xfId="0" applyFont="1" applyFill="1" applyBorder="1"/>
    <xf numFmtId="0" fontId="51" fillId="2" borderId="0" xfId="0" applyFont="1" applyFill="1" applyBorder="1" applyAlignment="1">
      <alignment horizontal="left"/>
    </xf>
    <xf numFmtId="44" fontId="49" fillId="2" borderId="5" xfId="0" applyNumberFormat="1" applyFont="1" applyFill="1" applyBorder="1"/>
    <xf numFmtId="0" fontId="51" fillId="14" borderId="4" xfId="0" applyFont="1" applyFill="1" applyBorder="1" applyAlignment="1">
      <alignment horizontal="left"/>
    </xf>
    <xf numFmtId="0" fontId="51" fillId="14" borderId="5" xfId="0" applyFont="1" applyFill="1" applyBorder="1" applyAlignment="1">
      <alignment horizontal="left"/>
    </xf>
    <xf numFmtId="0" fontId="49" fillId="0" borderId="4" xfId="0" applyFont="1" applyBorder="1" applyAlignment="1">
      <alignment horizontal="left"/>
    </xf>
    <xf numFmtId="0" fontId="49" fillId="0" borderId="5" xfId="0" applyFont="1" applyBorder="1" applyAlignment="1">
      <alignment horizontal="left"/>
    </xf>
    <xf numFmtId="0" fontId="49" fillId="0" borderId="4" xfId="0" applyFont="1" applyBorder="1"/>
    <xf numFmtId="0" fontId="49" fillId="0" borderId="5" xfId="0" applyFont="1" applyBorder="1"/>
    <xf numFmtId="0" fontId="51" fillId="0" borderId="5" xfId="0" applyFont="1" applyBorder="1" applyAlignment="1">
      <alignment horizontal="left"/>
    </xf>
    <xf numFmtId="0" fontId="51" fillId="14" borderId="4" xfId="0" applyFont="1" applyFill="1" applyBorder="1"/>
    <xf numFmtId="0" fontId="51" fillId="14" borderId="5" xfId="0" applyFont="1" applyFill="1" applyBorder="1"/>
    <xf numFmtId="167" fontId="49" fillId="2" borderId="5" xfId="0" applyNumberFormat="1" applyFont="1" applyFill="1" applyBorder="1"/>
    <xf numFmtId="167" fontId="49" fillId="14" borderId="5" xfId="0" applyNumberFormat="1" applyFont="1" applyFill="1" applyBorder="1" applyAlignment="1">
      <alignment wrapText="1"/>
    </xf>
    <xf numFmtId="10" fontId="49" fillId="0" borderId="5" xfId="0" applyNumberFormat="1" applyFont="1" applyBorder="1" applyAlignment="1">
      <alignment horizontal="center"/>
    </xf>
    <xf numFmtId="10" fontId="49" fillId="0" borderId="5" xfId="0" applyNumberFormat="1" applyFont="1" applyBorder="1"/>
    <xf numFmtId="167" fontId="49" fillId="0" borderId="5" xfId="0" applyNumberFormat="1" applyFont="1" applyBorder="1" applyAlignment="1">
      <alignment horizontal="center"/>
    </xf>
    <xf numFmtId="0" fontId="46" fillId="0" borderId="2" xfId="0" applyFont="1" applyBorder="1" applyAlignment="1">
      <alignment horizontal="center" vertical="center" wrapText="1"/>
    </xf>
    <xf numFmtId="167" fontId="49" fillId="0" borderId="5" xfId="0" applyNumberFormat="1" applyFont="1" applyBorder="1" applyAlignment="1">
      <alignment wrapText="1"/>
    </xf>
    <xf numFmtId="167" fontId="49" fillId="2" borderId="5" xfId="0" applyNumberFormat="1" applyFont="1" applyFill="1" applyBorder="1" applyAlignment="1">
      <alignment wrapText="1"/>
    </xf>
    <xf numFmtId="2" fontId="50" fillId="14" borderId="4" xfId="0" applyNumberFormat="1" applyFont="1" applyFill="1" applyBorder="1" applyAlignment="1">
      <alignment horizontal="left" vertical="center" wrapText="1"/>
    </xf>
    <xf numFmtId="2" fontId="1" fillId="14" borderId="5" xfId="0" applyNumberFormat="1" applyFont="1" applyFill="1" applyBorder="1" applyAlignment="1">
      <alignment wrapText="1"/>
    </xf>
    <xf numFmtId="2" fontId="66" fillId="0" borderId="5" xfId="0" applyNumberFormat="1" applyFont="1" applyBorder="1" applyAlignment="1">
      <alignment wrapText="1"/>
    </xf>
    <xf numFmtId="0" fontId="66" fillId="0" borderId="5" xfId="0" applyFont="1" applyBorder="1"/>
    <xf numFmtId="0" fontId="49" fillId="0" borderId="5" xfId="0" applyFont="1" applyBorder="1" applyAlignment="1">
      <alignment horizontal="center"/>
    </xf>
    <xf numFmtId="167" fontId="49" fillId="0" borderId="5" xfId="0" applyNumberFormat="1" applyFont="1" applyBorder="1" applyAlignment="1">
      <alignment horizontal="center" vertical="center" wrapText="1"/>
    </xf>
    <xf numFmtId="167" fontId="49" fillId="0" borderId="5" xfId="0" applyNumberFormat="1" applyFont="1" applyBorder="1" applyAlignment="1">
      <alignment horizontal="center" wrapText="1"/>
    </xf>
    <xf numFmtId="9" fontId="49" fillId="0" borderId="5" xfId="0" applyNumberFormat="1" applyFont="1" applyBorder="1" applyAlignment="1">
      <alignment horizontal="center" wrapText="1"/>
    </xf>
    <xf numFmtId="0" fontId="51" fillId="0" borderId="2" xfId="0" applyFont="1" applyBorder="1" applyAlignment="1">
      <alignment horizontal="left" vertical="center"/>
    </xf>
    <xf numFmtId="0" fontId="50" fillId="0" borderId="2" xfId="0" applyFont="1" applyBorder="1" applyAlignment="1">
      <alignment horizontal="center" vertical="center" wrapText="1"/>
    </xf>
    <xf numFmtId="0" fontId="3" fillId="0" borderId="2" xfId="0" applyFont="1" applyBorder="1" applyAlignment="1">
      <alignment horizontal="center" vertical="center"/>
    </xf>
    <xf numFmtId="9" fontId="49" fillId="0" borderId="5" xfId="0" applyNumberFormat="1" applyFont="1" applyBorder="1"/>
    <xf numFmtId="10" fontId="65" fillId="8" borderId="2" xfId="0" applyNumberFormat="1" applyFont="1" applyFill="1" applyBorder="1" applyAlignment="1">
      <alignment horizontal="right"/>
    </xf>
    <xf numFmtId="0" fontId="65" fillId="8" borderId="4" xfId="0" applyFont="1" applyFill="1" applyBorder="1" applyAlignment="1">
      <alignment horizontal="left" vertical="center"/>
    </xf>
    <xf numFmtId="0" fontId="44" fillId="2" borderId="4" xfId="0" applyFont="1" applyFill="1" applyBorder="1" applyAlignment="1">
      <alignment horizontal="left"/>
    </xf>
    <xf numFmtId="16" fontId="1" fillId="2" borderId="2"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167" fontId="46" fillId="0" borderId="2" xfId="0" applyNumberFormat="1" applyFont="1" applyBorder="1" applyAlignment="1">
      <alignment horizontal="right"/>
    </xf>
    <xf numFmtId="167" fontId="46" fillId="0" borderId="2" xfId="0" applyNumberFormat="1" applyFont="1" applyBorder="1" applyAlignment="1">
      <alignment horizontal="right" wrapText="1"/>
    </xf>
    <xf numFmtId="167" fontId="46" fillId="2" borderId="2" xfId="0" applyNumberFormat="1" applyFont="1" applyFill="1" applyBorder="1" applyAlignment="1">
      <alignment wrapText="1"/>
    </xf>
    <xf numFmtId="0" fontId="49" fillId="2" borderId="4" xfId="0" applyFont="1" applyFill="1" applyBorder="1"/>
    <xf numFmtId="0" fontId="46" fillId="0" borderId="0" xfId="0" applyFont="1" applyBorder="1"/>
    <xf numFmtId="0" fontId="63" fillId="9" borderId="39" xfId="0" applyFont="1" applyFill="1" applyBorder="1"/>
    <xf numFmtId="0" fontId="64" fillId="9" borderId="38" xfId="0" applyFont="1" applyFill="1" applyBorder="1" applyAlignment="1">
      <alignment horizontal="left"/>
    </xf>
    <xf numFmtId="167" fontId="46" fillId="2" borderId="5" xfId="0" applyNumberFormat="1" applyFont="1" applyFill="1" applyBorder="1" applyAlignment="1">
      <alignment horizontal="right" vertical="center" wrapText="1"/>
    </xf>
    <xf numFmtId="0" fontId="19" fillId="2" borderId="5" xfId="0" applyFont="1" applyFill="1" applyBorder="1"/>
    <xf numFmtId="0" fontId="44" fillId="2" borderId="4" xfId="0" applyFont="1" applyFill="1" applyBorder="1" applyAlignment="1">
      <alignment horizontal="center"/>
    </xf>
    <xf numFmtId="10" fontId="65" fillId="0" borderId="0" xfId="0" applyNumberFormat="1" applyFont="1" applyBorder="1"/>
    <xf numFmtId="10" fontId="65" fillId="6" borderId="2" xfId="0" applyNumberFormat="1" applyFont="1" applyFill="1" applyBorder="1"/>
    <xf numFmtId="0" fontId="65" fillId="6" borderId="4" xfId="0" applyFont="1" applyFill="1" applyBorder="1" applyAlignment="1">
      <alignment horizontal="left" vertical="center"/>
    </xf>
    <xf numFmtId="0" fontId="51" fillId="6" borderId="5" xfId="0" applyFont="1" applyFill="1" applyBorder="1"/>
    <xf numFmtId="0" fontId="50" fillId="0" borderId="2" xfId="0" applyFont="1" applyBorder="1" applyAlignment="1">
      <alignment vertical="center"/>
    </xf>
    <xf numFmtId="14" fontId="49" fillId="0" borderId="2" xfId="0" applyNumberFormat="1" applyFont="1" applyBorder="1" applyAlignment="1">
      <alignment horizontal="center" vertical="center"/>
    </xf>
    <xf numFmtId="0" fontId="8" fillId="0" borderId="2" xfId="0" applyFont="1" applyBorder="1" applyAlignment="1" applyProtection="1">
      <alignment horizontal="center" vertical="center"/>
      <protection locked="0"/>
    </xf>
    <xf numFmtId="0" fontId="70" fillId="0" borderId="2" xfId="0" applyFont="1" applyBorder="1"/>
    <xf numFmtId="0" fontId="2" fillId="4" borderId="2" xfId="0" applyFont="1" applyFill="1" applyBorder="1"/>
    <xf numFmtId="167" fontId="7" fillId="4" borderId="2" xfId="0" applyNumberFormat="1" applyFont="1" applyFill="1" applyBorder="1" applyAlignment="1">
      <alignment horizontal="center" vertical="center"/>
    </xf>
    <xf numFmtId="166" fontId="7" fillId="4" borderId="2" xfId="0" applyNumberFormat="1" applyFont="1" applyFill="1" applyBorder="1" applyAlignment="1">
      <alignment horizontal="center" vertical="center"/>
    </xf>
    <xf numFmtId="14" fontId="8" fillId="2" borderId="7" xfId="0" applyNumberFormat="1" applyFont="1" applyFill="1" applyBorder="1" applyAlignment="1">
      <alignment horizontal="center" vertical="center"/>
    </xf>
    <xf numFmtId="0" fontId="1" fillId="2" borderId="17" xfId="0" applyFont="1" applyFill="1" applyBorder="1"/>
    <xf numFmtId="165" fontId="16" fillId="2" borderId="7" xfId="0" applyNumberFormat="1" applyFont="1" applyFill="1" applyBorder="1" applyAlignment="1">
      <alignment horizontal="center" vertical="center"/>
    </xf>
    <xf numFmtId="0" fontId="30" fillId="2" borderId="9" xfId="0" applyFont="1" applyFill="1" applyBorder="1" applyAlignment="1">
      <alignment horizontal="centerContinuous" vertical="center"/>
    </xf>
    <xf numFmtId="0" fontId="30" fillId="2" borderId="10" xfId="0" applyFont="1" applyFill="1" applyBorder="1" applyAlignment="1">
      <alignment horizontal="centerContinuous" vertical="center"/>
    </xf>
    <xf numFmtId="10" fontId="7" fillId="2" borderId="2" xfId="0" applyNumberFormat="1" applyFont="1" applyFill="1" applyBorder="1" applyAlignment="1">
      <alignment horizontal="center" vertical="center"/>
    </xf>
    <xf numFmtId="165" fontId="15" fillId="2" borderId="9" xfId="0" applyNumberFormat="1" applyFont="1" applyFill="1" applyBorder="1" applyAlignment="1">
      <alignment horizontal="centerContinuous" vertical="center"/>
    </xf>
    <xf numFmtId="0" fontId="20" fillId="3" borderId="9" xfId="0" applyFont="1" applyFill="1" applyBorder="1"/>
    <xf numFmtId="0" fontId="21" fillId="3" borderId="9" xfId="0" applyFont="1" applyFill="1" applyBorder="1" applyAlignment="1">
      <alignment horizontal="left" vertical="center"/>
    </xf>
    <xf numFmtId="0" fontId="1" fillId="3" borderId="9" xfId="0" applyFont="1" applyFill="1" applyBorder="1"/>
    <xf numFmtId="0" fontId="1" fillId="3" borderId="10" xfId="0" applyFont="1" applyFill="1" applyBorder="1"/>
    <xf numFmtId="0" fontId="33" fillId="5" borderId="0" xfId="0" applyFont="1" applyFill="1" applyBorder="1" applyAlignment="1">
      <alignment horizontal="centerContinuous" vertical="center"/>
    </xf>
    <xf numFmtId="10" fontId="8" fillId="2" borderId="17" xfId="0" applyNumberFormat="1" applyFont="1" applyFill="1" applyBorder="1" applyAlignment="1">
      <alignment horizontal="center" vertical="center"/>
    </xf>
    <xf numFmtId="0" fontId="20" fillId="5" borderId="22" xfId="0" applyFont="1" applyFill="1" applyBorder="1" applyAlignment="1">
      <alignment horizontal="centerContinuous" vertical="center"/>
    </xf>
    <xf numFmtId="0" fontId="33" fillId="5" borderId="10" xfId="0" applyFont="1" applyFill="1" applyBorder="1" applyAlignment="1">
      <alignment horizontal="centerContinuous" vertical="center"/>
    </xf>
    <xf numFmtId="165" fontId="15" fillId="5" borderId="21" xfId="0" applyNumberFormat="1" applyFont="1" applyFill="1" applyBorder="1" applyAlignment="1">
      <alignment horizontal="centerContinuous" vertical="center"/>
    </xf>
    <xf numFmtId="167" fontId="8" fillId="2" borderId="0" xfId="0" applyNumberFormat="1" applyFont="1" applyFill="1" applyBorder="1" applyAlignment="1">
      <alignment horizontal="center" vertical="center"/>
    </xf>
    <xf numFmtId="0" fontId="38" fillId="3" borderId="9" xfId="0" applyFont="1" applyFill="1" applyBorder="1" applyAlignment="1">
      <alignment horizontal="left" vertical="center"/>
    </xf>
    <xf numFmtId="0" fontId="8" fillId="2" borderId="0" xfId="0" applyFont="1" applyFill="1" applyBorder="1" applyAlignment="1" applyProtection="1">
      <alignment vertical="center"/>
      <protection locked="0"/>
    </xf>
    <xf numFmtId="0" fontId="8" fillId="3" borderId="3" xfId="0" applyFont="1" applyFill="1" applyBorder="1" applyAlignment="1" applyProtection="1">
      <alignment horizontal="center" vertical="center"/>
      <protection locked="0"/>
    </xf>
    <xf numFmtId="10" fontId="8" fillId="3" borderId="24" xfId="0" applyNumberFormat="1" applyFont="1" applyFill="1" applyBorder="1" applyAlignment="1" applyProtection="1">
      <alignment horizontal="center" vertical="center"/>
      <protection locked="0"/>
    </xf>
    <xf numFmtId="10" fontId="8" fillId="3" borderId="26" xfId="0" applyNumberFormat="1" applyFont="1" applyFill="1" applyBorder="1" applyAlignment="1" applyProtection="1">
      <alignment horizontal="center" vertical="center"/>
      <protection locked="0"/>
    </xf>
    <xf numFmtId="166" fontId="10" fillId="3" borderId="2" xfId="0" applyNumberFormat="1" applyFont="1" applyFill="1" applyBorder="1" applyAlignment="1">
      <alignment horizontal="center" vertical="center"/>
    </xf>
    <xf numFmtId="0" fontId="1" fillId="2" borderId="5" xfId="0" applyFont="1" applyFill="1" applyBorder="1" applyProtection="1">
      <protection locked="0"/>
    </xf>
    <xf numFmtId="0" fontId="20" fillId="11" borderId="0" xfId="0" applyFont="1" applyFill="1" applyBorder="1"/>
    <xf numFmtId="165" fontId="15" fillId="2" borderId="11" xfId="0" applyNumberFormat="1" applyFont="1" applyFill="1" applyBorder="1" applyAlignment="1">
      <alignment horizontal="centerContinuous" vertical="center"/>
    </xf>
    <xf numFmtId="165" fontId="15" fillId="2" borderId="0" xfId="0" applyNumberFormat="1" applyFont="1" applyFill="1" applyBorder="1" applyAlignment="1">
      <alignment horizontal="centerContinuous" vertical="center"/>
    </xf>
    <xf numFmtId="165" fontId="71" fillId="2" borderId="0" xfId="0" applyNumberFormat="1" applyFont="1" applyFill="1" applyBorder="1" applyAlignment="1">
      <alignment horizontal="right" vertical="center"/>
    </xf>
    <xf numFmtId="166" fontId="59" fillId="2" borderId="25" xfId="0" applyNumberFormat="1" applyFont="1" applyFill="1" applyBorder="1" applyAlignment="1">
      <alignment horizontal="center" vertical="center"/>
    </xf>
    <xf numFmtId="0" fontId="60" fillId="2" borderId="24" xfId="0" applyFont="1" applyFill="1" applyBorder="1"/>
    <xf numFmtId="165" fontId="60" fillId="2" borderId="24" xfId="0" applyNumberFormat="1" applyFont="1" applyFill="1" applyBorder="1" applyAlignment="1">
      <alignment horizontal="center"/>
    </xf>
    <xf numFmtId="10" fontId="9" fillId="2" borderId="0" xfId="0" applyNumberFormat="1" applyFont="1" applyFill="1" applyBorder="1" applyAlignment="1">
      <alignment horizontal="centerContinuous" vertical="center"/>
    </xf>
    <xf numFmtId="0" fontId="9" fillId="2" borderId="0" xfId="0" applyFont="1" applyFill="1" applyBorder="1" applyAlignment="1">
      <alignment horizontal="centerContinuous" vertical="center"/>
    </xf>
    <xf numFmtId="0" fontId="69" fillId="2" borderId="6" xfId="0" applyFont="1" applyFill="1" applyBorder="1" applyAlignment="1">
      <alignment horizontal="left" vertical="center"/>
    </xf>
    <xf numFmtId="165" fontId="72" fillId="2" borderId="2" xfId="0" applyNumberFormat="1" applyFont="1" applyFill="1" applyBorder="1" applyAlignment="1">
      <alignment horizontal="right" vertical="center"/>
    </xf>
    <xf numFmtId="0" fontId="69" fillId="2" borderId="0" xfId="0" applyFont="1" applyFill="1" applyBorder="1" applyAlignment="1">
      <alignment horizontal="centerContinuous" vertical="center"/>
    </xf>
    <xf numFmtId="0" fontId="38" fillId="2" borderId="4" xfId="0" applyFont="1" applyFill="1" applyBorder="1" applyAlignment="1">
      <alignment horizontal="left" vertical="center"/>
    </xf>
    <xf numFmtId="0" fontId="21" fillId="2" borderId="6" xfId="0" applyFont="1" applyFill="1" applyBorder="1" applyAlignment="1">
      <alignment horizontal="left" vertical="center"/>
    </xf>
    <xf numFmtId="0" fontId="1" fillId="2" borderId="0" xfId="0" applyFont="1" applyFill="1" applyBorder="1" applyAlignment="1">
      <alignment horizontal="centerContinuous" vertical="center"/>
    </xf>
    <xf numFmtId="165" fontId="8" fillId="2" borderId="0" xfId="0" applyNumberFormat="1" applyFont="1" applyFill="1" applyBorder="1" applyAlignment="1">
      <alignment horizontal="centerContinuous" vertical="center"/>
    </xf>
    <xf numFmtId="0" fontId="12" fillId="2" borderId="21" xfId="0" applyFont="1" applyFill="1" applyBorder="1" applyAlignment="1">
      <alignment horizontal="centerContinuous" vertical="center"/>
    </xf>
    <xf numFmtId="0" fontId="12" fillId="2" borderId="11" xfId="0" applyFont="1" applyFill="1" applyBorder="1" applyAlignment="1">
      <alignment horizontal="centerContinuous" vertical="center"/>
    </xf>
    <xf numFmtId="0" fontId="20" fillId="2" borderId="11" xfId="0" applyFont="1" applyFill="1" applyBorder="1" applyAlignment="1">
      <alignment horizontal="centerContinuous" vertical="center"/>
    </xf>
    <xf numFmtId="166" fontId="20" fillId="2" borderId="22" xfId="0" applyNumberFormat="1" applyFont="1" applyFill="1" applyBorder="1" applyAlignment="1">
      <alignment horizontal="centerContinuous" vertical="center"/>
    </xf>
    <xf numFmtId="0" fontId="22" fillId="2" borderId="39" xfId="0" applyFont="1" applyFill="1" applyBorder="1" applyAlignment="1">
      <alignment horizontal="centerContinuous" vertical="center"/>
    </xf>
    <xf numFmtId="0" fontId="22" fillId="2" borderId="0" xfId="0" applyFont="1" applyFill="1" applyBorder="1" applyAlignment="1">
      <alignment horizontal="centerContinuous" vertical="center"/>
    </xf>
    <xf numFmtId="0" fontId="73" fillId="2" borderId="0" xfId="0" applyFont="1" applyFill="1" applyBorder="1" applyAlignment="1">
      <alignment horizontal="centerContinuous" vertical="center"/>
    </xf>
    <xf numFmtId="166" fontId="73" fillId="2" borderId="38" xfId="0" applyNumberFormat="1" applyFont="1" applyFill="1" applyBorder="1" applyAlignment="1">
      <alignment horizontal="centerContinuous" vertical="center"/>
    </xf>
    <xf numFmtId="0" fontId="74" fillId="2" borderId="39" xfId="0" applyFont="1" applyFill="1" applyBorder="1" applyAlignment="1">
      <alignment horizontal="centerContinuous" vertical="center"/>
    </xf>
    <xf numFmtId="0" fontId="22" fillId="2" borderId="40" xfId="0" applyFont="1" applyFill="1" applyBorder="1" applyAlignment="1">
      <alignment horizontal="centerContinuous" vertical="center"/>
    </xf>
    <xf numFmtId="0" fontId="22" fillId="2" borderId="41" xfId="0" applyFont="1" applyFill="1" applyBorder="1" applyAlignment="1">
      <alignment horizontal="centerContinuous" vertical="center"/>
    </xf>
    <xf numFmtId="165" fontId="73" fillId="2" borderId="41" xfId="0" applyNumberFormat="1" applyFont="1" applyFill="1" applyBorder="1" applyAlignment="1">
      <alignment horizontal="centerContinuous" vertical="center"/>
    </xf>
    <xf numFmtId="0" fontId="73" fillId="2" borderId="18" xfId="0" applyFont="1" applyFill="1" applyBorder="1" applyAlignment="1">
      <alignment horizontal="centerContinuous" vertical="center"/>
    </xf>
    <xf numFmtId="0" fontId="40" fillId="5" borderId="0" xfId="0" applyFont="1" applyFill="1" applyBorder="1" applyAlignment="1">
      <alignment horizontal="center" vertical="center"/>
    </xf>
    <xf numFmtId="165" fontId="7" fillId="16" borderId="34" xfId="0" applyNumberFormat="1" applyFont="1" applyFill="1" applyBorder="1" applyAlignment="1">
      <alignment horizontal="centerContinuous" vertical="center"/>
    </xf>
    <xf numFmtId="165" fontId="15" fillId="17" borderId="8" xfId="0" applyNumberFormat="1" applyFont="1" applyFill="1" applyBorder="1" applyAlignment="1">
      <alignment horizontal="centerContinuous" vertical="center"/>
    </xf>
    <xf numFmtId="165" fontId="15" fillId="17" borderId="10" xfId="0" applyNumberFormat="1" applyFont="1" applyFill="1" applyBorder="1" applyAlignment="1">
      <alignment horizontal="centerContinuous" vertical="center"/>
    </xf>
    <xf numFmtId="165" fontId="6" fillId="2" borderId="19" xfId="0" applyNumberFormat="1" applyFont="1" applyFill="1" applyBorder="1" applyAlignment="1">
      <alignment horizontal="right" vertical="center"/>
    </xf>
    <xf numFmtId="0" fontId="8" fillId="0" borderId="7" xfId="0" applyFont="1" applyBorder="1" applyAlignment="1">
      <alignment horizontal="centerContinuous" vertical="center" wrapText="1"/>
    </xf>
    <xf numFmtId="0" fontId="8" fillId="2" borderId="12" xfId="0" applyFont="1" applyFill="1" applyBorder="1" applyAlignment="1">
      <alignment horizontal="centerContinuous" vertical="center"/>
    </xf>
    <xf numFmtId="0" fontId="8" fillId="2" borderId="17" xfId="0" applyFont="1" applyFill="1" applyBorder="1" applyAlignment="1">
      <alignment horizontal="centerContinuous" vertical="center"/>
    </xf>
    <xf numFmtId="0" fontId="55" fillId="0" borderId="7" xfId="0" applyFont="1" applyBorder="1" applyAlignment="1">
      <alignment horizontal="centerContinuous" vertical="center" wrapText="1"/>
    </xf>
    <xf numFmtId="166" fontId="8" fillId="2" borderId="17" xfId="0" applyNumberFormat="1" applyFont="1" applyFill="1" applyBorder="1" applyAlignment="1">
      <alignment horizontal="centerContinuous" vertical="center"/>
    </xf>
    <xf numFmtId="0" fontId="9" fillId="2" borderId="16" xfId="0" applyFont="1" applyFill="1" applyBorder="1" applyAlignment="1">
      <alignment horizontal="centerContinuous" vertical="center"/>
    </xf>
    <xf numFmtId="0" fontId="9" fillId="2" borderId="12" xfId="0" applyFont="1" applyFill="1" applyBorder="1" applyAlignment="1">
      <alignment horizontal="centerContinuous" vertical="center"/>
    </xf>
    <xf numFmtId="0" fontId="9" fillId="2" borderId="17" xfId="0" applyFont="1" applyFill="1" applyBorder="1" applyAlignment="1">
      <alignment horizontal="centerContinuous" vertical="center"/>
    </xf>
    <xf numFmtId="10" fontId="9" fillId="2" borderId="12" xfId="0" applyNumberFormat="1" applyFont="1" applyFill="1" applyBorder="1" applyAlignment="1">
      <alignment horizontal="centerContinuous" vertical="center"/>
    </xf>
    <xf numFmtId="165" fontId="7" fillId="18" borderId="2" xfId="0" applyNumberFormat="1" applyFont="1" applyFill="1" applyBorder="1" applyAlignment="1">
      <alignment horizontal="left" vertical="center"/>
    </xf>
    <xf numFmtId="165" fontId="15" fillId="17" borderId="4" xfId="0" applyNumberFormat="1" applyFont="1" applyFill="1" applyBorder="1" applyAlignment="1">
      <alignment horizontal="centerContinuous" vertical="center"/>
    </xf>
    <xf numFmtId="165" fontId="15" fillId="17" borderId="6" xfId="0" applyNumberFormat="1" applyFont="1" applyFill="1" applyBorder="1" applyAlignment="1">
      <alignment horizontal="centerContinuous" vertical="center"/>
    </xf>
    <xf numFmtId="165" fontId="15" fillId="17" borderId="5" xfId="0" applyNumberFormat="1" applyFont="1" applyFill="1" applyBorder="1" applyAlignment="1">
      <alignment horizontal="centerContinuous" vertical="center"/>
    </xf>
    <xf numFmtId="165" fontId="15" fillId="17" borderId="9" xfId="0" applyNumberFormat="1" applyFont="1" applyFill="1" applyBorder="1" applyAlignment="1">
      <alignment horizontal="centerContinuous" vertical="center"/>
    </xf>
    <xf numFmtId="0" fontId="30" fillId="17" borderId="10" xfId="0" applyFont="1" applyFill="1" applyBorder="1" applyAlignment="1">
      <alignment horizontal="centerContinuous" vertical="center"/>
    </xf>
    <xf numFmtId="165" fontId="15" fillId="17" borderId="33" xfId="0" applyNumberFormat="1" applyFont="1" applyFill="1" applyBorder="1" applyAlignment="1">
      <alignment horizontal="centerContinuous" vertical="center"/>
    </xf>
    <xf numFmtId="0" fontId="30" fillId="17" borderId="5" xfId="0" applyFont="1" applyFill="1" applyBorder="1" applyAlignment="1">
      <alignment horizontal="centerContinuous" vertical="center"/>
    </xf>
    <xf numFmtId="165" fontId="15" fillId="17" borderId="11" xfId="0" applyNumberFormat="1" applyFont="1" applyFill="1" applyBorder="1" applyAlignment="1">
      <alignment horizontal="centerContinuous" vertical="center"/>
    </xf>
    <xf numFmtId="165" fontId="15" fillId="17" borderId="22" xfId="0" applyNumberFormat="1" applyFont="1" applyFill="1" applyBorder="1" applyAlignment="1">
      <alignment horizontal="centerContinuous" vertical="center"/>
    </xf>
    <xf numFmtId="0" fontId="30" fillId="17" borderId="22" xfId="0" applyFont="1" applyFill="1" applyBorder="1" applyAlignment="1">
      <alignment horizontal="centerContinuous" vertical="center"/>
    </xf>
    <xf numFmtId="0" fontId="55" fillId="2" borderId="4" xfId="0" applyFont="1" applyFill="1" applyBorder="1"/>
    <xf numFmtId="0" fontId="3" fillId="2" borderId="0" xfId="0" applyFont="1" applyFill="1" applyBorder="1" applyAlignment="1">
      <alignment horizontal="centerContinuous" vertical="center"/>
    </xf>
    <xf numFmtId="0" fontId="10" fillId="15" borderId="0" xfId="0" applyFont="1" applyFill="1" applyBorder="1" applyAlignment="1">
      <alignment horizontal="center"/>
    </xf>
    <xf numFmtId="3" fontId="16" fillId="8" borderId="5" xfId="0" applyNumberFormat="1" applyFont="1" applyFill="1" applyBorder="1" applyAlignment="1">
      <alignment horizontal="right" vertical="center"/>
    </xf>
    <xf numFmtId="167" fontId="8" fillId="3" borderId="2" xfId="0" applyNumberFormat="1" applyFont="1" applyFill="1" applyBorder="1" applyAlignment="1" applyProtection="1">
      <alignment horizontal="center" vertical="center"/>
      <protection locked="0"/>
    </xf>
    <xf numFmtId="165" fontId="6" fillId="2" borderId="0" xfId="0" applyNumberFormat="1" applyFont="1" applyFill="1" applyBorder="1" applyAlignment="1">
      <alignment horizontal="right" vertical="center" wrapText="1"/>
    </xf>
    <xf numFmtId="10" fontId="8" fillId="2" borderId="0" xfId="0" applyNumberFormat="1" applyFont="1" applyFill="1" applyBorder="1" applyAlignment="1" applyProtection="1">
      <alignment horizontal="center" vertical="center"/>
      <protection locked="0"/>
    </xf>
    <xf numFmtId="167" fontId="8" fillId="2" borderId="25" xfId="0" applyNumberFormat="1" applyFont="1" applyFill="1" applyBorder="1" applyAlignment="1">
      <alignment horizontal="center" vertical="center"/>
    </xf>
    <xf numFmtId="165" fontId="10" fillId="2" borderId="7" xfId="0" applyNumberFormat="1" applyFont="1" applyFill="1" applyBorder="1" applyAlignment="1">
      <alignment horizontal="center" vertical="center" wrapText="1"/>
    </xf>
    <xf numFmtId="0" fontId="8" fillId="2" borderId="0" xfId="0" applyFont="1" applyFill="1" applyBorder="1"/>
    <xf numFmtId="0" fontId="8" fillId="2" borderId="29" xfId="0" applyFont="1" applyFill="1" applyBorder="1"/>
    <xf numFmtId="4" fontId="8" fillId="2" borderId="29" xfId="0" applyNumberFormat="1" applyFont="1" applyFill="1" applyBorder="1" applyAlignment="1">
      <alignment horizontal="center" vertical="center"/>
    </xf>
    <xf numFmtId="165" fontId="8" fillId="2" borderId="29" xfId="0" applyNumberFormat="1" applyFont="1" applyFill="1" applyBorder="1" applyAlignment="1">
      <alignment horizontal="center"/>
    </xf>
    <xf numFmtId="0" fontId="3" fillId="6" borderId="4" xfId="0" applyFont="1" applyFill="1" applyBorder="1"/>
    <xf numFmtId="165" fontId="16" fillId="6" borderId="5" xfId="0" applyNumberFormat="1" applyFont="1" applyFill="1" applyBorder="1" applyAlignment="1">
      <alignment horizontal="right" vertical="center"/>
    </xf>
    <xf numFmtId="167" fontId="16" fillId="6" borderId="5" xfId="0" applyNumberFormat="1" applyFont="1" applyFill="1" applyBorder="1" applyAlignment="1">
      <alignment horizontal="center" vertical="center"/>
    </xf>
    <xf numFmtId="167" fontId="3" fillId="2" borderId="0" xfId="0" applyNumberFormat="1" applyFont="1" applyFill="1" applyBorder="1"/>
    <xf numFmtId="0" fontId="3" fillId="6" borderId="0" xfId="0" applyFont="1" applyFill="1" applyBorder="1"/>
    <xf numFmtId="0" fontId="8" fillId="3" borderId="7" xfId="0" applyFont="1" applyFill="1" applyBorder="1" applyAlignment="1" applyProtection="1">
      <alignment horizontal="center" vertical="center"/>
      <protection locked="0"/>
    </xf>
    <xf numFmtId="14" fontId="8" fillId="3" borderId="7" xfId="0" applyNumberFormat="1" applyFont="1" applyFill="1" applyBorder="1" applyAlignment="1" applyProtection="1">
      <alignment horizontal="center" vertical="center"/>
      <protection locked="0"/>
    </xf>
    <xf numFmtId="14" fontId="8" fillId="3" borderId="2" xfId="0" applyNumberFormat="1" applyFont="1" applyFill="1" applyBorder="1" applyAlignment="1" applyProtection="1">
      <alignment horizontal="center" vertical="center"/>
      <protection locked="0"/>
    </xf>
    <xf numFmtId="165" fontId="8" fillId="2" borderId="6" xfId="0" applyNumberFormat="1" applyFont="1" applyFill="1" applyBorder="1" applyAlignment="1">
      <alignment horizontal="center"/>
    </xf>
    <xf numFmtId="165" fontId="8" fillId="2" borderId="12" xfId="0" applyNumberFormat="1" applyFont="1" applyFill="1" applyBorder="1" applyAlignment="1">
      <alignment horizontal="center"/>
    </xf>
    <xf numFmtId="0" fontId="1" fillId="14" borderId="10" xfId="0" applyFont="1" applyFill="1" applyBorder="1" applyAlignment="1">
      <alignment horizontal="centerContinuous" vertical="center"/>
    </xf>
    <xf numFmtId="165" fontId="8" fillId="2" borderId="0" xfId="0" applyNumberFormat="1" applyFont="1" applyFill="1" applyBorder="1" applyAlignment="1">
      <alignment horizontal="right"/>
    </xf>
    <xf numFmtId="165" fontId="10" fillId="10" borderId="17" xfId="0" applyNumberFormat="1" applyFont="1" applyFill="1" applyBorder="1" applyAlignment="1">
      <alignment vertical="center"/>
    </xf>
    <xf numFmtId="165" fontId="10" fillId="10" borderId="5" xfId="0" applyNumberFormat="1" applyFont="1" applyFill="1" applyBorder="1" applyAlignment="1" applyProtection="1">
      <alignment vertical="center"/>
      <protection locked="0"/>
    </xf>
    <xf numFmtId="165" fontId="10" fillId="10" borderId="5" xfId="0" applyNumberFormat="1" applyFont="1" applyFill="1" applyBorder="1" applyAlignment="1" applyProtection="1">
      <alignment horizontal="center" vertical="center"/>
      <protection locked="0"/>
    </xf>
    <xf numFmtId="165" fontId="10" fillId="10" borderId="6" xfId="0" applyNumberFormat="1" applyFont="1" applyFill="1" applyBorder="1" applyAlignment="1" applyProtection="1">
      <alignment vertical="center"/>
      <protection locked="0"/>
    </xf>
    <xf numFmtId="0" fontId="8" fillId="2" borderId="2" xfId="0" applyFont="1" applyFill="1" applyBorder="1" applyAlignment="1">
      <alignment horizontal="center"/>
    </xf>
    <xf numFmtId="0" fontId="1" fillId="2" borderId="2" xfId="0" applyFont="1" applyFill="1" applyBorder="1" applyAlignment="1">
      <alignment horizontal="center"/>
    </xf>
    <xf numFmtId="0" fontId="10" fillId="2" borderId="2" xfId="0" applyFont="1" applyFill="1" applyBorder="1" applyAlignment="1">
      <alignment horizontal="center" vertical="center"/>
    </xf>
    <xf numFmtId="0" fontId="11" fillId="10" borderId="16" xfId="0" applyFont="1" applyFill="1" applyBorder="1" applyAlignment="1">
      <alignment horizontal="center"/>
    </xf>
    <xf numFmtId="165" fontId="11" fillId="10" borderId="16" xfId="0" applyNumberFormat="1" applyFont="1" applyFill="1" applyBorder="1" applyAlignment="1">
      <alignment horizontal="left"/>
    </xf>
    <xf numFmtId="0" fontId="11" fillId="10" borderId="4" xfId="0" applyFont="1" applyFill="1" applyBorder="1" applyAlignment="1">
      <alignment horizontal="center"/>
    </xf>
    <xf numFmtId="165" fontId="11" fillId="10" borderId="4" xfId="0" applyNumberFormat="1" applyFont="1" applyFill="1" applyBorder="1" applyAlignment="1">
      <alignment horizontal="left"/>
    </xf>
    <xf numFmtId="0" fontId="11" fillId="10" borderId="2" xfId="0" applyFont="1" applyFill="1" applyBorder="1" applyAlignment="1">
      <alignment horizontal="center"/>
    </xf>
    <xf numFmtId="165" fontId="11" fillId="10" borderId="6" xfId="0" applyNumberFormat="1" applyFont="1" applyFill="1" applyBorder="1" applyAlignment="1">
      <alignment horizontal="left"/>
    </xf>
    <xf numFmtId="0" fontId="69" fillId="2" borderId="4" xfId="0" applyFont="1" applyFill="1" applyBorder="1"/>
    <xf numFmtId="0" fontId="76" fillId="2" borderId="4" xfId="0" applyFont="1" applyFill="1" applyBorder="1" applyAlignment="1">
      <alignment horizontal="right" vertical="center"/>
    </xf>
    <xf numFmtId="0" fontId="76" fillId="2" borderId="2" xfId="0" applyFont="1" applyFill="1" applyBorder="1" applyAlignment="1">
      <alignment horizontal="right" vertical="center"/>
    </xf>
    <xf numFmtId="165" fontId="76" fillId="2" borderId="5" xfId="0" applyNumberFormat="1" applyFont="1" applyFill="1" applyBorder="1" applyAlignment="1">
      <alignment horizontal="right" vertical="center"/>
    </xf>
    <xf numFmtId="165" fontId="10" fillId="2" borderId="12" xfId="0" applyNumberFormat="1" applyFont="1" applyFill="1" applyBorder="1" applyAlignment="1" applyProtection="1">
      <alignment horizontal="centerContinuous" vertical="center"/>
      <protection locked="0"/>
    </xf>
    <xf numFmtId="165" fontId="10" fillId="2" borderId="17" xfId="0" applyNumberFormat="1" applyFont="1" applyFill="1" applyBorder="1" applyAlignment="1" applyProtection="1">
      <alignment horizontal="centerContinuous" vertical="center"/>
      <protection locked="0"/>
    </xf>
    <xf numFmtId="165" fontId="10" fillId="2" borderId="4" xfId="0" applyNumberFormat="1" applyFont="1" applyFill="1" applyBorder="1" applyAlignment="1" applyProtection="1">
      <alignment horizontal="centerContinuous" vertical="center"/>
      <protection locked="0"/>
    </xf>
    <xf numFmtId="165" fontId="10" fillId="2" borderId="6" xfId="0" applyNumberFormat="1" applyFont="1" applyFill="1" applyBorder="1" applyAlignment="1" applyProtection="1">
      <alignment horizontal="centerContinuous" vertical="center"/>
      <protection locked="0"/>
    </xf>
    <xf numFmtId="165" fontId="10" fillId="2" borderId="5" xfId="0" applyNumberFormat="1" applyFont="1" applyFill="1" applyBorder="1" applyAlignment="1" applyProtection="1">
      <alignment horizontal="centerContinuous" vertical="center"/>
      <protection locked="0"/>
    </xf>
    <xf numFmtId="165" fontId="10" fillId="2" borderId="16" xfId="0" applyNumberFormat="1" applyFont="1" applyFill="1" applyBorder="1" applyAlignment="1" applyProtection="1">
      <alignment horizontal="centerContinuous" vertical="center"/>
      <protection locked="0"/>
    </xf>
    <xf numFmtId="0" fontId="1" fillId="2" borderId="4" xfId="0" applyFont="1" applyFill="1" applyBorder="1" applyProtection="1">
      <protection locked="0"/>
    </xf>
    <xf numFmtId="0" fontId="1" fillId="2" borderId="6" xfId="0" applyFont="1" applyFill="1" applyBorder="1" applyProtection="1">
      <protection locked="0"/>
    </xf>
    <xf numFmtId="167" fontId="10" fillId="2" borderId="12" xfId="0" applyNumberFormat="1" applyFont="1" applyFill="1" applyBorder="1" applyAlignment="1" applyProtection="1">
      <alignment horizontal="centerContinuous" vertical="center"/>
      <protection locked="0"/>
    </xf>
    <xf numFmtId="167" fontId="10" fillId="2" borderId="17" xfId="0" applyNumberFormat="1" applyFont="1" applyFill="1" applyBorder="1" applyAlignment="1" applyProtection="1">
      <alignment horizontal="centerContinuous" vertical="center"/>
      <protection locked="0"/>
    </xf>
    <xf numFmtId="0" fontId="1" fillId="10" borderId="5" xfId="0" applyFont="1" applyFill="1" applyBorder="1"/>
    <xf numFmtId="167" fontId="10" fillId="2" borderId="2" xfId="0" applyNumberFormat="1" applyFont="1" applyFill="1" applyBorder="1" applyProtection="1">
      <protection locked="0"/>
    </xf>
    <xf numFmtId="167" fontId="10" fillId="8" borderId="2" xfId="0" applyNumberFormat="1" applyFont="1" applyFill="1" applyBorder="1" applyProtection="1">
      <protection locked="0"/>
    </xf>
    <xf numFmtId="165" fontId="15" fillId="5" borderId="0" xfId="0" applyNumberFormat="1" applyFont="1" applyFill="1" applyBorder="1" applyAlignment="1">
      <alignment horizontal="centerContinuous" vertical="center"/>
    </xf>
    <xf numFmtId="165" fontId="15" fillId="5" borderId="41" xfId="0" applyNumberFormat="1" applyFont="1" applyFill="1" applyBorder="1" applyAlignment="1">
      <alignment horizontal="centerContinuous" vertical="center"/>
    </xf>
    <xf numFmtId="165" fontId="7" fillId="5" borderId="9" xfId="0" applyNumberFormat="1" applyFont="1" applyFill="1" applyBorder="1" applyAlignment="1">
      <alignment horizontal="centerContinuous" vertical="center"/>
    </xf>
    <xf numFmtId="165" fontId="8" fillId="2" borderId="0" xfId="0" applyNumberFormat="1" applyFont="1" applyFill="1" applyBorder="1" applyAlignment="1" applyProtection="1">
      <alignment horizontal="center"/>
      <protection locked="0"/>
    </xf>
    <xf numFmtId="0" fontId="8" fillId="2" borderId="2" xfId="0" applyFont="1" applyFill="1" applyBorder="1" applyAlignment="1">
      <alignment horizontal="left"/>
    </xf>
    <xf numFmtId="165" fontId="31" fillId="5" borderId="39" xfId="0" applyNumberFormat="1" applyFont="1" applyFill="1" applyBorder="1" applyAlignment="1">
      <alignment horizontal="centerContinuous" vertical="center"/>
    </xf>
    <xf numFmtId="3" fontId="16" fillId="2" borderId="2" xfId="0" applyNumberFormat="1" applyFont="1" applyFill="1" applyBorder="1" applyAlignment="1">
      <alignment horizontal="right" vertical="center"/>
    </xf>
    <xf numFmtId="165" fontId="10" fillId="2" borderId="42" xfId="0" applyNumberFormat="1" applyFont="1" applyFill="1" applyBorder="1" applyAlignment="1" applyProtection="1">
      <alignment vertical="center"/>
      <protection locked="0"/>
    </xf>
    <xf numFmtId="165" fontId="10" fillId="2" borderId="43" xfId="0" applyNumberFormat="1" applyFont="1" applyFill="1" applyBorder="1" applyAlignment="1" applyProtection="1">
      <alignment vertical="center"/>
      <protection locked="0"/>
    </xf>
    <xf numFmtId="165" fontId="10" fillId="2" borderId="44" xfId="0" applyNumberFormat="1" applyFont="1" applyFill="1" applyBorder="1" applyAlignment="1" applyProtection="1">
      <alignment vertical="center"/>
      <protection locked="0"/>
    </xf>
    <xf numFmtId="165" fontId="15" fillId="4" borderId="8" xfId="0" applyNumberFormat="1" applyFont="1" applyFill="1" applyBorder="1" applyAlignment="1">
      <alignment horizontal="centerContinuous" vertical="center"/>
    </xf>
    <xf numFmtId="165" fontId="15" fillId="4" borderId="9" xfId="0" applyNumberFormat="1" applyFont="1" applyFill="1" applyBorder="1" applyAlignment="1">
      <alignment horizontal="centerContinuous" vertical="center"/>
    </xf>
    <xf numFmtId="165" fontId="15" fillId="4" borderId="10" xfId="0" applyNumberFormat="1" applyFont="1" applyFill="1" applyBorder="1" applyAlignment="1">
      <alignment horizontal="centerContinuous" vertical="center"/>
    </xf>
    <xf numFmtId="0" fontId="30" fillId="4" borderId="10" xfId="0" applyFont="1" applyFill="1" applyBorder="1" applyAlignment="1">
      <alignment horizontal="centerContinuous" vertical="center"/>
    </xf>
    <xf numFmtId="165" fontId="15" fillId="4" borderId="4" xfId="0" applyNumberFormat="1" applyFont="1" applyFill="1" applyBorder="1" applyAlignment="1">
      <alignment horizontal="centerContinuous" vertical="center"/>
    </xf>
    <xf numFmtId="165" fontId="15" fillId="4" borderId="6" xfId="0" applyNumberFormat="1" applyFont="1" applyFill="1" applyBorder="1" applyAlignment="1">
      <alignment horizontal="centerContinuous" vertical="center"/>
    </xf>
    <xf numFmtId="165" fontId="15" fillId="4" borderId="33" xfId="0" applyNumberFormat="1" applyFont="1" applyFill="1" applyBorder="1" applyAlignment="1">
      <alignment horizontal="centerContinuous" vertical="center"/>
    </xf>
    <xf numFmtId="0" fontId="30" fillId="4" borderId="5" xfId="0" applyFont="1" applyFill="1" applyBorder="1" applyAlignment="1">
      <alignment horizontal="centerContinuous" vertical="center"/>
    </xf>
    <xf numFmtId="165" fontId="15" fillId="4" borderId="5" xfId="0" applyNumberFormat="1" applyFont="1" applyFill="1" applyBorder="1" applyAlignment="1">
      <alignment horizontal="centerContinuous" vertical="center"/>
    </xf>
    <xf numFmtId="165" fontId="15" fillId="4" borderId="11" xfId="0" applyNumberFormat="1" applyFont="1" applyFill="1" applyBorder="1" applyAlignment="1">
      <alignment horizontal="centerContinuous" vertical="center"/>
    </xf>
    <xf numFmtId="165" fontId="15" fillId="4" borderId="22" xfId="0" applyNumberFormat="1" applyFont="1" applyFill="1" applyBorder="1" applyAlignment="1">
      <alignment horizontal="centerContinuous" vertical="center"/>
    </xf>
    <xf numFmtId="0" fontId="30" fillId="4" borderId="22" xfId="0" applyFont="1" applyFill="1" applyBorder="1" applyAlignment="1">
      <alignment horizontal="centerContinuous" vertical="center"/>
    </xf>
    <xf numFmtId="165" fontId="7" fillId="8" borderId="34" xfId="0" applyNumberFormat="1" applyFont="1" applyFill="1" applyBorder="1" applyAlignment="1">
      <alignment horizontal="centerContinuous" vertical="center"/>
    </xf>
    <xf numFmtId="165" fontId="7" fillId="8" borderId="2" xfId="0" applyNumberFormat="1" applyFont="1" applyFill="1" applyBorder="1" applyAlignment="1">
      <alignment horizontal="left" vertical="center"/>
    </xf>
    <xf numFmtId="167" fontId="8" fillId="2" borderId="4" xfId="0" applyNumberFormat="1" applyFont="1" applyFill="1" applyBorder="1" applyAlignment="1" applyProtection="1">
      <alignment horizontal="center" vertical="center"/>
      <protection locked="0"/>
    </xf>
    <xf numFmtId="167" fontId="8" fillId="2" borderId="6" xfId="0" applyNumberFormat="1" applyFont="1" applyFill="1" applyBorder="1" applyAlignment="1" applyProtection="1">
      <alignment horizontal="center" vertical="center"/>
      <protection locked="0"/>
    </xf>
    <xf numFmtId="167" fontId="8" fillId="2" borderId="5" xfId="0" applyNumberFormat="1" applyFont="1" applyFill="1" applyBorder="1" applyAlignment="1" applyProtection="1">
      <alignment horizontal="center" vertical="center"/>
      <protection locked="0"/>
    </xf>
    <xf numFmtId="165" fontId="10" fillId="2" borderId="12" xfId="0" applyNumberFormat="1" applyFont="1" applyFill="1" applyBorder="1" applyAlignment="1" applyProtection="1">
      <alignment horizontal="center" vertical="center"/>
      <protection locked="0"/>
    </xf>
    <xf numFmtId="165" fontId="10" fillId="2" borderId="17" xfId="0" applyNumberFormat="1" applyFont="1" applyFill="1" applyBorder="1" applyAlignment="1" applyProtection="1">
      <alignment horizontal="center" vertical="center"/>
      <protection locked="0"/>
    </xf>
    <xf numFmtId="0" fontId="78" fillId="2" borderId="0" xfId="0" applyFont="1" applyFill="1" applyBorder="1" applyAlignment="1">
      <alignment horizontal="centerContinuous" vertical="center"/>
    </xf>
    <xf numFmtId="0" fontId="1" fillId="2" borderId="0" xfId="0" applyFont="1" applyFill="1" applyBorder="1" applyAlignment="1">
      <alignment horizontal="right" vertical="center"/>
    </xf>
    <xf numFmtId="0" fontId="1" fillId="0" borderId="0" xfId="0" applyFont="1" applyBorder="1" applyAlignment="1">
      <alignment horizontal="center" vertical="center"/>
    </xf>
    <xf numFmtId="0" fontId="1" fillId="2" borderId="15" xfId="0" applyFont="1" applyFill="1" applyBorder="1" applyAlignment="1">
      <alignment horizontal="centerContinuous" vertical="center"/>
    </xf>
    <xf numFmtId="0" fontId="79" fillId="0" borderId="0" xfId="0" applyFont="1" applyBorder="1" applyAlignment="1">
      <alignment horizontal="right" vertical="center"/>
    </xf>
    <xf numFmtId="0" fontId="1" fillId="0" borderId="0" xfId="0" applyFont="1" applyBorder="1" applyAlignment="1">
      <alignment vertical="center"/>
    </xf>
    <xf numFmtId="0" fontId="1" fillId="0" borderId="0" xfId="0" applyFont="1" applyBorder="1" applyAlignment="1">
      <alignment horizontal="centerContinuous" vertical="center"/>
    </xf>
    <xf numFmtId="0" fontId="1" fillId="0" borderId="0" xfId="0" applyFont="1" applyBorder="1" applyAlignment="1">
      <alignment horizontal="left" vertical="center"/>
    </xf>
    <xf numFmtId="0" fontId="80" fillId="2" borderId="8" xfId="0" applyFont="1" applyFill="1" applyBorder="1" applyAlignment="1">
      <alignment vertical="center"/>
    </xf>
    <xf numFmtId="0" fontId="57" fillId="2" borderId="9" xfId="0" applyFont="1" applyFill="1" applyBorder="1" applyAlignment="1">
      <alignment vertical="center"/>
    </xf>
    <xf numFmtId="0" fontId="66" fillId="2" borderId="10" xfId="0" applyFont="1" applyFill="1" applyBorder="1" applyAlignment="1">
      <alignment vertical="center"/>
    </xf>
    <xf numFmtId="0" fontId="35" fillId="0" borderId="0" xfId="0" applyFont="1" applyBorder="1" applyAlignment="1">
      <alignment horizontal="center" vertical="center"/>
    </xf>
    <xf numFmtId="0" fontId="35" fillId="0" borderId="16" xfId="0" applyFont="1" applyBorder="1" applyAlignment="1">
      <alignment vertical="center"/>
    </xf>
    <xf numFmtId="0" fontId="35" fillId="0" borderId="6" xfId="0" applyFont="1" applyBorder="1"/>
    <xf numFmtId="0" fontId="35" fillId="0" borderId="6" xfId="0" applyFont="1" applyBorder="1" applyAlignment="1">
      <alignment horizontal="centerContinuous" vertical="center"/>
    </xf>
    <xf numFmtId="0" fontId="35" fillId="0" borderId="16" xfId="0" applyFont="1" applyBorder="1" applyAlignment="1">
      <alignment horizontal="centerContinuous" vertical="center"/>
    </xf>
    <xf numFmtId="0" fontId="35" fillId="0" borderId="12" xfId="0" applyFont="1" applyBorder="1" applyAlignment="1">
      <alignment horizontal="centerContinuous" vertical="center"/>
    </xf>
    <xf numFmtId="0" fontId="35" fillId="0" borderId="17" xfId="0" applyFont="1" applyBorder="1" applyAlignment="1">
      <alignment horizontal="centerContinuous" vertical="center"/>
    </xf>
    <xf numFmtId="0" fontId="39" fillId="2" borderId="2" xfId="0" applyFont="1" applyFill="1" applyBorder="1" applyAlignment="1">
      <alignment horizontal="center" vertical="center"/>
    </xf>
    <xf numFmtId="0" fontId="35" fillId="0" borderId="2" xfId="0" applyFont="1" applyBorder="1"/>
    <xf numFmtId="0" fontId="35" fillId="0" borderId="2" xfId="0" applyFont="1" applyBorder="1" applyAlignment="1">
      <alignment horizontal="center" vertical="center"/>
    </xf>
    <xf numFmtId="0" fontId="35" fillId="0" borderId="2" xfId="0" applyFont="1" applyBorder="1" applyAlignment="1">
      <alignment horizontal="centerContinuous" vertical="center"/>
    </xf>
    <xf numFmtId="0" fontId="35" fillId="0" borderId="45" xfId="0" applyFont="1" applyBorder="1" applyAlignment="1">
      <alignment horizontal="centerContinuous" vertical="center"/>
    </xf>
    <xf numFmtId="0" fontId="35" fillId="0" borderId="5" xfId="0" applyFont="1" applyBorder="1" applyAlignment="1">
      <alignment horizontal="centerContinuous" vertical="center"/>
    </xf>
    <xf numFmtId="0" fontId="35" fillId="0" borderId="46" xfId="0" applyFont="1" applyBorder="1" applyAlignment="1">
      <alignment horizontal="right" vertical="center"/>
    </xf>
    <xf numFmtId="0" fontId="35" fillId="0" borderId="35" xfId="0" applyFont="1" applyBorder="1" applyAlignment="1">
      <alignment horizontal="right" vertical="center"/>
    </xf>
    <xf numFmtId="0" fontId="35" fillId="0" borderId="0" xfId="0" applyFont="1" applyBorder="1" applyAlignment="1">
      <alignment horizontal="centerContinuous" vertical="center"/>
    </xf>
    <xf numFmtId="0" fontId="35" fillId="0" borderId="15" xfId="0" applyFont="1" applyBorder="1" applyAlignment="1">
      <alignment horizontal="left" vertical="center"/>
    </xf>
    <xf numFmtId="0" fontId="37" fillId="0" borderId="0" xfId="0" applyFont="1" applyBorder="1"/>
    <xf numFmtId="0" fontId="81" fillId="0" borderId="2" xfId="0" applyFont="1" applyBorder="1" applyAlignment="1">
      <alignment horizontal="right" vertical="center"/>
    </xf>
    <xf numFmtId="0" fontId="81" fillId="0" borderId="2" xfId="0" applyFont="1" applyBorder="1" applyAlignment="1">
      <alignment horizontal="right" vertical="center" wrapText="1"/>
    </xf>
    <xf numFmtId="0" fontId="35" fillId="0" borderId="2" xfId="0" applyFont="1" applyBorder="1" applyAlignment="1">
      <alignment horizontal="right" vertical="center"/>
    </xf>
    <xf numFmtId="0" fontId="39" fillId="0" borderId="2" xfId="0" applyFont="1" applyBorder="1" applyAlignment="1">
      <alignment horizontal="right" vertical="center" wrapText="1"/>
    </xf>
    <xf numFmtId="0" fontId="81" fillId="0" borderId="7" xfId="0" applyFont="1" applyBorder="1" applyAlignment="1">
      <alignment horizontal="right" vertical="center"/>
    </xf>
    <xf numFmtId="0" fontId="39" fillId="0" borderId="7" xfId="0" applyFont="1" applyBorder="1" applyAlignment="1">
      <alignment horizontal="right" vertical="center"/>
    </xf>
    <xf numFmtId="0" fontId="35" fillId="0" borderId="5" xfId="0" applyFont="1" applyBorder="1"/>
    <xf numFmtId="0" fontId="39" fillId="0" borderId="0" xfId="0" applyFont="1" applyBorder="1"/>
    <xf numFmtId="0" fontId="77" fillId="0" borderId="0" xfId="0" applyFont="1" applyBorder="1" applyAlignment="1">
      <alignment horizontal="centerContinuous" vertical="center"/>
    </xf>
    <xf numFmtId="0" fontId="77" fillId="2" borderId="0" xfId="0" applyFont="1" applyFill="1" applyBorder="1" applyAlignment="1">
      <alignment horizontal="centerContinuous" vertical="center"/>
    </xf>
    <xf numFmtId="0" fontId="38" fillId="0" borderId="0" xfId="0" applyFont="1" applyBorder="1"/>
    <xf numFmtId="165" fontId="6" fillId="10" borderId="6" xfId="0" applyNumberFormat="1" applyFont="1" applyFill="1" applyBorder="1" applyAlignment="1">
      <alignment horizontal="right" vertical="center"/>
    </xf>
    <xf numFmtId="165" fontId="9" fillId="7" borderId="2" xfId="0" applyNumberFormat="1" applyFont="1" applyFill="1" applyBorder="1" applyAlignment="1">
      <alignment horizontal="right" vertical="center" wrapText="1"/>
    </xf>
    <xf numFmtId="165" fontId="7" fillId="19" borderId="2" xfId="0" applyNumberFormat="1" applyFont="1" applyFill="1" applyBorder="1" applyAlignment="1">
      <alignment horizontal="right" vertical="center"/>
    </xf>
    <xf numFmtId="166" fontId="11" fillId="3" borderId="25" xfId="0" applyNumberFormat="1" applyFont="1" applyFill="1" applyBorder="1" applyAlignment="1">
      <alignment horizontal="center" vertical="center"/>
    </xf>
    <xf numFmtId="167" fontId="11" fillId="3" borderId="2" xfId="0" applyNumberFormat="1" applyFont="1" applyFill="1" applyBorder="1" applyAlignment="1" applyProtection="1">
      <alignment horizontal="center" vertical="center"/>
      <protection locked="0"/>
    </xf>
    <xf numFmtId="165" fontId="9" fillId="2" borderId="0" xfId="0" applyNumberFormat="1" applyFont="1" applyFill="1" applyBorder="1" applyAlignment="1">
      <alignment horizontal="center"/>
    </xf>
    <xf numFmtId="165" fontId="82" fillId="2" borderId="0" xfId="0" applyNumberFormat="1" applyFont="1" applyFill="1" applyBorder="1" applyAlignment="1">
      <alignment horizontal="center"/>
    </xf>
    <xf numFmtId="8" fontId="75" fillId="2" borderId="0" xfId="0" applyNumberFormat="1" applyFont="1" applyFill="1" applyBorder="1"/>
    <xf numFmtId="165" fontId="83" fillId="20" borderId="28" xfId="0" applyNumberFormat="1" applyFont="1" applyFill="1" applyBorder="1" applyAlignment="1">
      <alignment horizontal="right" vertical="center"/>
    </xf>
    <xf numFmtId="165" fontId="7" fillId="21" borderId="2" xfId="0" applyNumberFormat="1" applyFont="1" applyFill="1" applyBorder="1" applyAlignment="1">
      <alignment horizontal="right" vertical="center"/>
    </xf>
    <xf numFmtId="165" fontId="7" fillId="21" borderId="0" xfId="0" applyNumberFormat="1" applyFont="1" applyFill="1" applyBorder="1" applyAlignment="1">
      <alignment horizontal="center" vertical="center"/>
    </xf>
    <xf numFmtId="165" fontId="31" fillId="5" borderId="30" xfId="0" applyNumberFormat="1" applyFont="1" applyFill="1" applyBorder="1" applyAlignment="1">
      <alignment horizontal="centerContinuous" vertical="center"/>
    </xf>
    <xf numFmtId="0" fontId="31" fillId="5" borderId="9" xfId="0" applyFont="1" applyFill="1" applyBorder="1" applyAlignment="1">
      <alignment horizontal="centerContinuous" vertical="center"/>
    </xf>
    <xf numFmtId="0" fontId="84" fillId="5" borderId="9" xfId="0" applyFont="1" applyFill="1" applyBorder="1" applyAlignment="1">
      <alignment horizontal="centerContinuous" vertical="center"/>
    </xf>
    <xf numFmtId="0" fontId="84" fillId="5" borderId="10" xfId="0" applyFont="1" applyFill="1" applyBorder="1" applyAlignment="1">
      <alignment horizontal="centerContinuous" vertical="center"/>
    </xf>
    <xf numFmtId="0" fontId="31" fillId="5" borderId="10" xfId="0" applyFont="1" applyFill="1" applyBorder="1" applyAlignment="1">
      <alignment horizontal="centerContinuous" vertical="center"/>
    </xf>
    <xf numFmtId="0" fontId="41" fillId="10" borderId="5" xfId="0" applyFont="1" applyFill="1" applyBorder="1"/>
    <xf numFmtId="165" fontId="7" fillId="14" borderId="47" xfId="0" applyNumberFormat="1" applyFont="1" applyFill="1" applyBorder="1" applyAlignment="1">
      <alignment horizontal="centerContinuous" vertical="center"/>
    </xf>
    <xf numFmtId="0" fontId="15" fillId="14" borderId="48" xfId="0" applyFont="1" applyFill="1" applyBorder="1" applyAlignment="1">
      <alignment horizontal="centerContinuous" vertical="center"/>
    </xf>
    <xf numFmtId="165" fontId="8" fillId="3" borderId="7" xfId="0" applyNumberFormat="1" applyFont="1" applyFill="1" applyBorder="1" applyAlignment="1">
      <alignment horizontal="center" vertical="center"/>
    </xf>
    <xf numFmtId="0" fontId="11" fillId="3" borderId="2" xfId="0" applyFont="1" applyFill="1" applyBorder="1" applyAlignment="1">
      <alignment horizontal="center" vertical="center"/>
    </xf>
    <xf numFmtId="167" fontId="11" fillId="3" borderId="2" xfId="0" applyNumberFormat="1" applyFont="1" applyFill="1" applyBorder="1" applyAlignment="1">
      <alignment horizontal="center" vertical="center"/>
    </xf>
    <xf numFmtId="165" fontId="82" fillId="5" borderId="2" xfId="0" applyNumberFormat="1" applyFont="1" applyFill="1" applyBorder="1" applyAlignment="1">
      <alignment horizontal="right" vertical="center"/>
    </xf>
    <xf numFmtId="165" fontId="6" fillId="7" borderId="2" xfId="0" applyNumberFormat="1" applyFont="1" applyFill="1" applyBorder="1" applyAlignment="1">
      <alignment horizontal="right" vertical="center" wrapText="1"/>
    </xf>
    <xf numFmtId="165" fontId="24" fillId="7" borderId="2" xfId="0" applyNumberFormat="1" applyFont="1" applyFill="1" applyBorder="1" applyAlignment="1">
      <alignment horizontal="right" vertical="center"/>
    </xf>
    <xf numFmtId="0" fontId="27" fillId="6" borderId="4" xfId="0" applyFont="1" applyFill="1" applyBorder="1" applyAlignment="1">
      <alignment horizontal="center" vertical="center"/>
    </xf>
    <xf numFmtId="165" fontId="6" fillId="6" borderId="5" xfId="0" applyNumberFormat="1" applyFont="1" applyFill="1" applyBorder="1" applyAlignment="1">
      <alignment horizontal="right" vertical="center"/>
    </xf>
    <xf numFmtId="167" fontId="8" fillId="6" borderId="7" xfId="0" applyNumberFormat="1" applyFont="1" applyFill="1" applyBorder="1" applyAlignment="1">
      <alignment horizontal="center" vertical="center"/>
    </xf>
    <xf numFmtId="0" fontId="21" fillId="2" borderId="2" xfId="0" applyFont="1" applyFill="1" applyBorder="1" applyAlignment="1">
      <alignment horizontal="left" vertical="center"/>
    </xf>
    <xf numFmtId="0" fontId="10" fillId="2" borderId="5" xfId="0" applyFont="1" applyFill="1" applyBorder="1" applyAlignment="1">
      <alignment horizontal="centerContinuous" vertical="center"/>
    </xf>
    <xf numFmtId="0" fontId="10" fillId="2" borderId="0" xfId="0" applyFont="1" applyFill="1" applyBorder="1" applyAlignment="1" applyProtection="1">
      <alignment horizontal="centerContinuous" vertical="center"/>
      <protection locked="0"/>
    </xf>
    <xf numFmtId="0" fontId="10" fillId="2" borderId="2" xfId="0" applyFont="1" applyFill="1" applyBorder="1" applyAlignment="1" applyProtection="1">
      <alignment horizontal="centerContinuous" vertical="center"/>
      <protection locked="0"/>
    </xf>
    <xf numFmtId="49" fontId="34" fillId="2" borderId="4" xfId="0" applyNumberFormat="1" applyFont="1" applyFill="1" applyBorder="1" applyAlignment="1" applyProtection="1">
      <alignment horizontal="centerContinuous" vertical="center"/>
      <protection locked="0"/>
    </xf>
    <xf numFmtId="0" fontId="34" fillId="2" borderId="5" xfId="0" applyFont="1" applyFill="1" applyBorder="1" applyAlignment="1">
      <alignment horizontal="centerContinuous" vertical="center"/>
    </xf>
    <xf numFmtId="0" fontId="34" fillId="2" borderId="0" xfId="0" applyFont="1" applyFill="1" applyBorder="1" applyAlignment="1" applyProtection="1">
      <alignment horizontal="centerContinuous" vertical="center"/>
      <protection locked="0"/>
    </xf>
    <xf numFmtId="0" fontId="34" fillId="2" borderId="2" xfId="0" applyFont="1" applyFill="1" applyBorder="1" applyAlignment="1" applyProtection="1">
      <alignment horizontal="centerContinuous" vertical="center"/>
      <protection locked="0"/>
    </xf>
    <xf numFmtId="167" fontId="34" fillId="2" borderId="4" xfId="0" applyNumberFormat="1" applyFont="1" applyFill="1" applyBorder="1" applyAlignment="1" applyProtection="1">
      <alignment horizontal="centerContinuous" vertical="center"/>
      <protection locked="0"/>
    </xf>
    <xf numFmtId="167" fontId="34" fillId="2" borderId="20" xfId="0" applyNumberFormat="1" applyFont="1" applyFill="1" applyBorder="1" applyAlignment="1" applyProtection="1">
      <alignment horizontal="centerContinuous" vertical="center"/>
      <protection locked="0"/>
    </xf>
    <xf numFmtId="0" fontId="34" fillId="2" borderId="14" xfId="0" applyFont="1" applyFill="1" applyBorder="1" applyAlignment="1">
      <alignment horizontal="centerContinuous" vertical="center"/>
    </xf>
    <xf numFmtId="0" fontId="34" fillId="2" borderId="0" xfId="0" applyFont="1" applyFill="1" applyBorder="1" applyAlignment="1">
      <alignment horizontal="centerContinuous" vertical="center"/>
    </xf>
    <xf numFmtId="14" fontId="34" fillId="2" borderId="2" xfId="0" applyNumberFormat="1" applyFont="1" applyFill="1" applyBorder="1" applyAlignment="1" applyProtection="1">
      <alignment horizontal="centerContinuous" vertical="center"/>
      <protection locked="0"/>
    </xf>
    <xf numFmtId="167" fontId="34" fillId="2" borderId="2" xfId="0" applyNumberFormat="1" applyFont="1" applyFill="1" applyBorder="1" applyAlignment="1" applyProtection="1">
      <alignment horizontal="centerContinuous" vertical="center"/>
      <protection locked="0"/>
    </xf>
    <xf numFmtId="167" fontId="34" fillId="2" borderId="3" xfId="0" applyNumberFormat="1" applyFont="1" applyFill="1" applyBorder="1" applyAlignment="1">
      <alignment horizontal="centerContinuous" vertical="center"/>
    </xf>
    <xf numFmtId="8" fontId="8" fillId="3" borderId="2" xfId="0" applyNumberFormat="1" applyFont="1" applyFill="1" applyBorder="1" applyAlignment="1" applyProtection="1">
      <alignment horizontal="center" vertical="center"/>
      <protection locked="0"/>
    </xf>
    <xf numFmtId="167" fontId="8" fillId="3" borderId="7" xfId="0" applyNumberFormat="1" applyFont="1" applyFill="1" applyBorder="1" applyAlignment="1" applyProtection="1">
      <alignment horizontal="center" vertical="center"/>
      <protection locked="0"/>
    </xf>
    <xf numFmtId="0" fontId="10" fillId="4" borderId="8" xfId="0" applyFont="1" applyFill="1" applyBorder="1" applyAlignment="1">
      <alignment horizontal="centerContinuous" vertical="center"/>
    </xf>
    <xf numFmtId="0" fontId="10" fillId="4" borderId="9" xfId="0" applyFont="1" applyFill="1" applyBorder="1" applyAlignment="1">
      <alignment horizontal="centerContinuous" vertical="center"/>
    </xf>
    <xf numFmtId="0" fontId="10" fillId="10" borderId="8" xfId="0" applyFont="1" applyFill="1" applyBorder="1" applyAlignment="1">
      <alignment horizontal="centerContinuous" vertical="center"/>
    </xf>
    <xf numFmtId="0" fontId="10" fillId="10" borderId="9" xfId="0" applyFont="1" applyFill="1" applyBorder="1" applyAlignment="1">
      <alignment horizontal="centerContinuous" vertical="center"/>
    </xf>
    <xf numFmtId="0" fontId="10" fillId="10" borderId="10" xfId="0" applyFont="1" applyFill="1" applyBorder="1" applyAlignment="1">
      <alignment horizontal="centerContinuous" vertical="center"/>
    </xf>
    <xf numFmtId="0" fontId="7" fillId="22" borderId="8" xfId="0" applyFont="1" applyFill="1" applyBorder="1" applyAlignment="1">
      <alignment horizontal="centerContinuous" vertical="center"/>
    </xf>
    <xf numFmtId="0" fontId="7" fillId="22" borderId="9" xfId="0" applyFont="1" applyFill="1" applyBorder="1" applyAlignment="1">
      <alignment horizontal="centerContinuous" vertical="center"/>
    </xf>
    <xf numFmtId="0" fontId="7" fillId="22" borderId="10" xfId="0" applyFont="1" applyFill="1" applyBorder="1" applyAlignment="1">
      <alignment horizontal="centerContinuous" vertical="center"/>
    </xf>
    <xf numFmtId="165" fontId="8" fillId="10" borderId="30" xfId="0" applyNumberFormat="1" applyFont="1" applyFill="1" applyBorder="1" applyAlignment="1">
      <alignment horizontal="centerContinuous" vertical="center"/>
    </xf>
    <xf numFmtId="0" fontId="1" fillId="10" borderId="9" xfId="0" applyFont="1" applyFill="1" applyBorder="1" applyAlignment="1">
      <alignment horizontal="centerContinuous" vertical="center"/>
    </xf>
    <xf numFmtId="0" fontId="1" fillId="10" borderId="10" xfId="0" applyFont="1" applyFill="1" applyBorder="1" applyAlignment="1">
      <alignment horizontal="centerContinuous" vertical="center"/>
    </xf>
    <xf numFmtId="165" fontId="16" fillId="2" borderId="0" xfId="0" applyNumberFormat="1" applyFont="1" applyFill="1" applyBorder="1" applyAlignment="1">
      <alignment horizontal="right" vertical="center"/>
    </xf>
    <xf numFmtId="166" fontId="7" fillId="2" borderId="0" xfId="0" applyNumberFormat="1" applyFont="1" applyFill="1" applyBorder="1" applyAlignment="1">
      <alignment horizontal="center" vertical="center"/>
    </xf>
    <xf numFmtId="167" fontId="7" fillId="2" borderId="0" xfId="0" applyNumberFormat="1" applyFont="1" applyFill="1" applyBorder="1" applyAlignment="1">
      <alignment horizontal="center" vertical="center"/>
    </xf>
    <xf numFmtId="167" fontId="1" fillId="2" borderId="0" xfId="0" applyNumberFormat="1" applyFont="1" applyFill="1" applyBorder="1"/>
    <xf numFmtId="167" fontId="10" fillId="2" borderId="7" xfId="0" applyNumberFormat="1" applyFont="1" applyFill="1" applyBorder="1" applyAlignment="1">
      <alignment horizontal="center" vertical="center"/>
    </xf>
    <xf numFmtId="167" fontId="7" fillId="8" borderId="2" xfId="0" applyNumberFormat="1" applyFont="1" applyFill="1" applyBorder="1" applyAlignment="1" applyProtection="1">
      <alignment horizontal="center" vertical="center"/>
      <protection locked="0"/>
    </xf>
    <xf numFmtId="0" fontId="7" fillId="23" borderId="0" xfId="0" applyFont="1" applyFill="1" applyBorder="1" applyAlignment="1">
      <alignment horizontal="centerContinuous" vertical="center"/>
    </xf>
    <xf numFmtId="167" fontId="42" fillId="2" borderId="2" xfId="0" applyNumberFormat="1" applyFont="1" applyFill="1" applyBorder="1" applyAlignment="1">
      <alignment horizontal="center" vertical="center"/>
    </xf>
    <xf numFmtId="165" fontId="7" fillId="5" borderId="49" xfId="0" applyNumberFormat="1" applyFont="1" applyFill="1" applyBorder="1" applyAlignment="1">
      <alignment horizontal="centerContinuous" vertical="center"/>
    </xf>
    <xf numFmtId="0" fontId="15" fillId="5" borderId="11" xfId="0" applyFont="1" applyFill="1" applyBorder="1" applyAlignment="1">
      <alignment horizontal="centerContinuous" vertical="center"/>
    </xf>
    <xf numFmtId="0" fontId="15" fillId="5" borderId="22" xfId="0" applyFont="1" applyFill="1" applyBorder="1" applyAlignment="1">
      <alignment horizontal="centerContinuous" vertical="center"/>
    </xf>
    <xf numFmtId="167" fontId="8" fillId="2" borderId="2" xfId="0" applyNumberFormat="1" applyFont="1" applyFill="1" applyBorder="1"/>
    <xf numFmtId="167" fontId="6" fillId="2" borderId="2" xfId="0" applyNumberFormat="1" applyFont="1" applyFill="1" applyBorder="1" applyAlignment="1">
      <alignment horizontal="right" vertical="center"/>
    </xf>
    <xf numFmtId="0" fontId="3" fillId="8" borderId="4" xfId="0" applyFont="1" applyFill="1" applyBorder="1"/>
    <xf numFmtId="165" fontId="16" fillId="8" borderId="5" xfId="0" applyNumberFormat="1" applyFont="1" applyFill="1" applyBorder="1" applyAlignment="1">
      <alignment horizontal="right" vertical="center"/>
    </xf>
    <xf numFmtId="10" fontId="6" fillId="2" borderId="2" xfId="0" applyNumberFormat="1" applyFont="1" applyFill="1" applyBorder="1" applyAlignment="1">
      <alignment horizontal="right" vertical="center"/>
    </xf>
    <xf numFmtId="0" fontId="38" fillId="2" borderId="0" xfId="0" applyFont="1" applyFill="1" applyBorder="1" applyAlignment="1">
      <alignment horizontal="center" vertical="center"/>
    </xf>
    <xf numFmtId="171" fontId="1" fillId="2" borderId="4" xfId="0" applyNumberFormat="1" applyFont="1" applyFill="1" applyBorder="1" applyAlignment="1">
      <alignment horizontal="center"/>
    </xf>
    <xf numFmtId="171" fontId="1" fillId="2" borderId="6" xfId="0" applyNumberFormat="1" applyFont="1" applyFill="1" applyBorder="1" applyAlignment="1">
      <alignment horizontal="center"/>
    </xf>
    <xf numFmtId="171" fontId="1" fillId="2" borderId="5" xfId="0" applyNumberFormat="1" applyFont="1" applyFill="1" applyBorder="1" applyAlignment="1">
      <alignment horizontal="center"/>
    </xf>
    <xf numFmtId="0" fontId="1" fillId="2" borderId="4" xfId="0" applyFont="1" applyFill="1" applyBorder="1" applyAlignment="1">
      <alignment horizontal="center"/>
    </xf>
    <xf numFmtId="0" fontId="1" fillId="2" borderId="6" xfId="0" applyFont="1" applyFill="1" applyBorder="1" applyAlignment="1">
      <alignment horizontal="center"/>
    </xf>
    <xf numFmtId="0" fontId="1" fillId="2" borderId="5" xfId="0" applyFont="1" applyFill="1" applyBorder="1" applyAlignment="1">
      <alignment horizontal="center"/>
    </xf>
    <xf numFmtId="165" fontId="10" fillId="2" borderId="4" xfId="0" applyNumberFormat="1" applyFont="1" applyFill="1" applyBorder="1" applyAlignment="1" applyProtection="1">
      <alignment horizontal="center" vertical="center"/>
      <protection locked="0"/>
    </xf>
    <xf numFmtId="165" fontId="10" fillId="2" borderId="6" xfId="0" applyNumberFormat="1" applyFont="1" applyFill="1" applyBorder="1" applyAlignment="1" applyProtection="1">
      <alignment horizontal="center" vertical="center"/>
      <protection locked="0"/>
    </xf>
    <xf numFmtId="165" fontId="10" fillId="2" borderId="5" xfId="0" applyNumberFormat="1" applyFont="1" applyFill="1" applyBorder="1" applyAlignment="1" applyProtection="1">
      <alignment horizontal="center" vertical="center"/>
      <protection locked="0"/>
    </xf>
    <xf numFmtId="165" fontId="6" fillId="2" borderId="4" xfId="0" applyNumberFormat="1" applyFont="1" applyFill="1" applyBorder="1" applyAlignment="1">
      <alignment horizontal="right" vertical="center"/>
    </xf>
    <xf numFmtId="0" fontId="38" fillId="3" borderId="8" xfId="0" applyFont="1" applyFill="1" applyBorder="1" applyAlignment="1">
      <alignment horizontal="left" vertical="center"/>
    </xf>
    <xf numFmtId="0" fontId="85" fillId="24" borderId="28" xfId="0" applyFont="1" applyFill="1" applyBorder="1" applyAlignment="1">
      <alignment horizontal="center" vertical="center"/>
    </xf>
    <xf numFmtId="165" fontId="31" fillId="5" borderId="21" xfId="0" applyNumberFormat="1" applyFont="1" applyFill="1" applyBorder="1" applyAlignment="1">
      <alignment horizontal="centerContinuous" vertical="center"/>
    </xf>
    <xf numFmtId="165" fontId="9" fillId="2" borderId="0" xfId="0" applyNumberFormat="1" applyFont="1" applyFill="1" applyBorder="1" applyAlignment="1">
      <alignment horizontal="left" vertical="center"/>
    </xf>
    <xf numFmtId="165" fontId="15" fillId="5" borderId="22" xfId="0" applyNumberFormat="1" applyFont="1" applyFill="1" applyBorder="1" applyAlignment="1">
      <alignment horizontal="centerContinuous" vertical="center"/>
    </xf>
    <xf numFmtId="0" fontId="30" fillId="5" borderId="22" xfId="0" applyFont="1" applyFill="1" applyBorder="1" applyAlignment="1">
      <alignment horizontal="centerContinuous" vertical="center"/>
    </xf>
    <xf numFmtId="165" fontId="6" fillId="2" borderId="6" xfId="0" applyNumberFormat="1" applyFont="1" applyFill="1" applyBorder="1" applyAlignment="1">
      <alignment horizontal="right" vertical="center"/>
    </xf>
    <xf numFmtId="0" fontId="73" fillId="2" borderId="0" xfId="0" applyFont="1" applyFill="1" applyBorder="1"/>
    <xf numFmtId="4" fontId="21" fillId="2" borderId="0" xfId="0" applyNumberFormat="1" applyFont="1" applyFill="1" applyBorder="1" applyAlignment="1">
      <alignment horizontal="center" vertical="center"/>
    </xf>
    <xf numFmtId="0" fontId="21" fillId="2" borderId="2" xfId="0" applyFont="1" applyFill="1" applyBorder="1" applyAlignment="1">
      <alignment horizontal="center" vertical="center"/>
    </xf>
    <xf numFmtId="0" fontId="38" fillId="2" borderId="0" xfId="0" applyFont="1" applyFill="1" applyBorder="1"/>
    <xf numFmtId="165" fontId="8" fillId="12" borderId="0" xfId="0" applyNumberFormat="1" applyFont="1" applyFill="1" applyBorder="1" applyAlignment="1">
      <alignment horizontal="center"/>
    </xf>
    <xf numFmtId="0" fontId="1" fillId="12" borderId="0" xfId="0" applyFont="1" applyFill="1" applyBorder="1"/>
    <xf numFmtId="0" fontId="8" fillId="12" borderId="2" xfId="0" applyFont="1" applyFill="1" applyBorder="1" applyAlignment="1">
      <alignment horizontal="left"/>
    </xf>
    <xf numFmtId="0" fontId="55" fillId="2" borderId="0" xfId="0" applyFont="1" applyFill="1" applyBorder="1"/>
    <xf numFmtId="0" fontId="3" fillId="2" borderId="29" xfId="0" applyFont="1" applyFill="1" applyBorder="1"/>
    <xf numFmtId="165" fontId="8" fillId="2" borderId="3" xfId="0" applyNumberFormat="1" applyFont="1" applyFill="1" applyBorder="1" applyAlignment="1" applyProtection="1">
      <alignment horizontal="center" vertical="center"/>
      <protection locked="0"/>
    </xf>
    <xf numFmtId="0" fontId="3" fillId="2" borderId="20" xfId="0" applyFont="1" applyFill="1" applyBorder="1"/>
    <xf numFmtId="0" fontId="34" fillId="2" borderId="10" xfId="0" applyFont="1" applyFill="1" applyBorder="1" applyAlignment="1" applyProtection="1">
      <alignment horizontal="center" vertical="center"/>
      <protection locked="0"/>
    </xf>
    <xf numFmtId="165" fontId="7" fillId="25" borderId="28" xfId="0" applyNumberFormat="1" applyFont="1" applyFill="1" applyBorder="1" applyAlignment="1">
      <alignment horizontal="right" vertical="center"/>
    </xf>
    <xf numFmtId="165" fontId="86" fillId="25" borderId="28" xfId="0" applyNumberFormat="1" applyFont="1" applyFill="1" applyBorder="1" applyAlignment="1">
      <alignment horizontal="right" vertical="center" wrapText="1"/>
    </xf>
    <xf numFmtId="0" fontId="55" fillId="2" borderId="4" xfId="0" applyFont="1" applyFill="1" applyBorder="1" applyProtection="1">
      <protection locked="0"/>
    </xf>
    <xf numFmtId="10" fontId="8" fillId="3" borderId="7" xfId="0" applyNumberFormat="1" applyFont="1" applyFill="1" applyBorder="1" applyAlignment="1" applyProtection="1">
      <alignment horizontal="center" vertical="center"/>
      <protection locked="0"/>
    </xf>
    <xf numFmtId="165" fontId="7" fillId="5" borderId="0" xfId="0" applyNumberFormat="1" applyFont="1" applyFill="1" applyBorder="1" applyAlignment="1">
      <alignment horizontal="centerContinuous" vertical="center"/>
    </xf>
    <xf numFmtId="0" fontId="15" fillId="5" borderId="0" xfId="0" applyFont="1" applyFill="1" applyBorder="1" applyAlignment="1">
      <alignment horizontal="centerContinuous" vertical="center"/>
    </xf>
    <xf numFmtId="0" fontId="30" fillId="5" borderId="0" xfId="0" applyFont="1" applyFill="1" applyBorder="1" applyAlignment="1">
      <alignment horizontal="centerContinuous" vertical="center"/>
    </xf>
    <xf numFmtId="0" fontId="30" fillId="5" borderId="38" xfId="0" applyFont="1" applyFill="1" applyBorder="1" applyAlignment="1">
      <alignment horizontal="centerContinuous" vertical="center"/>
    </xf>
    <xf numFmtId="0" fontId="87" fillId="2" borderId="4" xfId="0" applyFont="1" applyFill="1" applyBorder="1" applyAlignment="1">
      <alignment horizontal="centerContinuous" vertical="center"/>
    </xf>
    <xf numFmtId="0" fontId="87" fillId="2" borderId="6" xfId="0" applyFont="1" applyFill="1" applyBorder="1" applyAlignment="1">
      <alignment horizontal="centerContinuous" vertical="center"/>
    </xf>
    <xf numFmtId="0" fontId="87" fillId="2" borderId="5" xfId="0" applyFont="1" applyFill="1" applyBorder="1" applyAlignment="1">
      <alignment horizontal="centerContinuous" vertical="center"/>
    </xf>
    <xf numFmtId="0" fontId="10" fillId="2" borderId="4" xfId="0" applyFont="1" applyFill="1" applyBorder="1" applyAlignment="1">
      <alignment horizontal="left" vertical="center"/>
    </xf>
    <xf numFmtId="0" fontId="38" fillId="2" borderId="6" xfId="0" applyFont="1" applyFill="1" applyBorder="1" applyAlignment="1">
      <alignment horizontal="left" vertical="center"/>
    </xf>
    <xf numFmtId="0" fontId="3" fillId="2" borderId="5" xfId="0" applyFont="1" applyFill="1" applyBorder="1"/>
    <xf numFmtId="167" fontId="11" fillId="2" borderId="4" xfId="0" applyNumberFormat="1" applyFont="1" applyFill="1" applyBorder="1" applyAlignment="1">
      <alignment horizontal="centerContinuous" vertical="center"/>
    </xf>
    <xf numFmtId="167" fontId="11" fillId="2" borderId="6" xfId="0" applyNumberFormat="1" applyFont="1" applyFill="1" applyBorder="1" applyAlignment="1">
      <alignment horizontal="centerContinuous" vertical="center"/>
    </xf>
    <xf numFmtId="167" fontId="11" fillId="2" borderId="5" xfId="0" applyNumberFormat="1" applyFont="1" applyFill="1" applyBorder="1" applyAlignment="1">
      <alignment horizontal="centerContinuous" vertical="center"/>
    </xf>
    <xf numFmtId="10" fontId="11" fillId="2" borderId="4" xfId="0" applyNumberFormat="1" applyFont="1" applyFill="1" applyBorder="1" applyAlignment="1">
      <alignment horizontal="centerContinuous" vertical="center"/>
    </xf>
    <xf numFmtId="0" fontId="11" fillId="2" borderId="6" xfId="0" applyFont="1" applyFill="1" applyBorder="1" applyAlignment="1">
      <alignment horizontal="centerContinuous" vertical="center"/>
    </xf>
    <xf numFmtId="0" fontId="11" fillId="2" borderId="5" xfId="0" applyFont="1" applyFill="1" applyBorder="1" applyAlignment="1">
      <alignment horizontal="centerContinuous" vertical="center"/>
    </xf>
    <xf numFmtId="167" fontId="11" fillId="2" borderId="12" xfId="0" applyNumberFormat="1" applyFont="1" applyFill="1" applyBorder="1" applyAlignment="1">
      <alignment horizontal="centerContinuous" vertical="center"/>
    </xf>
    <xf numFmtId="167" fontId="11" fillId="2" borderId="17" xfId="0" applyNumberFormat="1" applyFont="1" applyFill="1" applyBorder="1" applyAlignment="1">
      <alignment horizontal="centerContinuous" vertical="center"/>
    </xf>
    <xf numFmtId="10" fontId="11" fillId="2" borderId="6" xfId="0" applyNumberFormat="1" applyFont="1" applyFill="1" applyBorder="1" applyAlignment="1">
      <alignment horizontal="centerContinuous" vertical="center"/>
    </xf>
    <xf numFmtId="10" fontId="11" fillId="2" borderId="5" xfId="0" applyNumberFormat="1" applyFont="1" applyFill="1" applyBorder="1" applyAlignment="1">
      <alignment horizontal="centerContinuous" vertical="center"/>
    </xf>
    <xf numFmtId="0" fontId="11" fillId="2" borderId="4" xfId="0" applyFont="1" applyFill="1" applyBorder="1" applyAlignment="1">
      <alignment horizontal="centerContinuous" vertical="center"/>
    </xf>
    <xf numFmtId="0" fontId="66" fillId="2" borderId="0" xfId="0" applyFont="1" applyFill="1" applyBorder="1"/>
    <xf numFmtId="165" fontId="9" fillId="2" borderId="0" xfId="0" applyNumberFormat="1" applyFont="1" applyFill="1" applyBorder="1" applyAlignment="1">
      <alignment horizontal="right" vertical="center"/>
    </xf>
    <xf numFmtId="0" fontId="25" fillId="2" borderId="0" xfId="0" applyFont="1" applyFill="1" applyBorder="1" applyAlignment="1">
      <alignment horizontal="center" vertical="center"/>
    </xf>
    <xf numFmtId="0" fontId="19" fillId="2" borderId="0" xfId="0" applyFont="1" applyFill="1" applyBorder="1" applyAlignment="1">
      <alignment horizontal="center" vertical="center"/>
    </xf>
    <xf numFmtId="165" fontId="31" fillId="26" borderId="30" xfId="0" applyNumberFormat="1" applyFont="1" applyFill="1" applyBorder="1" applyAlignment="1">
      <alignment horizontal="centerContinuous" vertical="center"/>
    </xf>
    <xf numFmtId="0" fontId="31" fillId="26" borderId="9" xfId="0" applyFont="1" applyFill="1" applyBorder="1" applyAlignment="1">
      <alignment horizontal="centerContinuous" vertical="center"/>
    </xf>
    <xf numFmtId="0" fontId="84" fillId="26" borderId="9" xfId="0" applyFont="1" applyFill="1" applyBorder="1" applyAlignment="1">
      <alignment horizontal="centerContinuous" vertical="center"/>
    </xf>
    <xf numFmtId="0" fontId="84" fillId="26" borderId="10" xfId="0" applyFont="1" applyFill="1" applyBorder="1" applyAlignment="1">
      <alignment horizontal="centerContinuous" vertical="center"/>
    </xf>
    <xf numFmtId="8" fontId="88" fillId="0" borderId="2" xfId="0" applyNumberFormat="1" applyFont="1" applyBorder="1" applyAlignment="1">
      <alignment horizontal="center" vertical="center" wrapText="1"/>
    </xf>
    <xf numFmtId="165" fontId="31" fillId="6" borderId="30" xfId="0" applyNumberFormat="1" applyFont="1" applyFill="1" applyBorder="1" applyAlignment="1">
      <alignment horizontal="centerContinuous" vertical="center"/>
    </xf>
    <xf numFmtId="0" fontId="31" fillId="6" borderId="9" xfId="0" applyFont="1" applyFill="1" applyBorder="1" applyAlignment="1">
      <alignment horizontal="centerContinuous" vertical="center"/>
    </xf>
    <xf numFmtId="165" fontId="11" fillId="7" borderId="28" xfId="0" applyNumberFormat="1" applyFont="1" applyFill="1" applyBorder="1" applyAlignment="1">
      <alignment horizontal="right" vertical="center"/>
    </xf>
    <xf numFmtId="165" fontId="8" fillId="3" borderId="3" xfId="0" applyNumberFormat="1" applyFont="1" applyFill="1" applyBorder="1" applyAlignment="1" applyProtection="1">
      <alignment horizontal="center" vertical="center"/>
      <protection locked="0"/>
    </xf>
    <xf numFmtId="165" fontId="8" fillId="27" borderId="2" xfId="0" applyNumberFormat="1" applyFont="1" applyFill="1" applyBorder="1" applyAlignment="1">
      <alignment horizontal="center" vertical="center"/>
    </xf>
    <xf numFmtId="165" fontId="8" fillId="27" borderId="2" xfId="0" applyNumberFormat="1" applyFont="1" applyFill="1" applyBorder="1" applyAlignment="1" applyProtection="1">
      <alignment horizontal="center" vertical="center"/>
      <protection locked="0"/>
    </xf>
    <xf numFmtId="166" fontId="6" fillId="3" borderId="5" xfId="0" applyNumberFormat="1" applyFont="1" applyFill="1" applyBorder="1" applyAlignment="1">
      <alignment horizontal="center" vertical="center"/>
    </xf>
    <xf numFmtId="172" fontId="6" fillId="3" borderId="5" xfId="0" applyNumberFormat="1" applyFont="1" applyFill="1" applyBorder="1" applyAlignment="1">
      <alignment horizontal="center" vertical="center"/>
    </xf>
    <xf numFmtId="167" fontId="8" fillId="27" borderId="2" xfId="0" applyNumberFormat="1" applyFont="1" applyFill="1" applyBorder="1" applyAlignment="1">
      <alignment horizontal="center" vertical="center"/>
    </xf>
    <xf numFmtId="0" fontId="87" fillId="2" borderId="0" xfId="0" applyFont="1" applyFill="1" applyBorder="1" applyAlignment="1">
      <alignment horizontal="centerContinuous" vertical="center"/>
    </xf>
    <xf numFmtId="165" fontId="8" fillId="3" borderId="4" xfId="0" applyNumberFormat="1" applyFont="1" applyFill="1" applyBorder="1" applyAlignment="1" applyProtection="1">
      <alignment vertical="top"/>
      <protection locked="0"/>
    </xf>
    <xf numFmtId="0" fontId="56" fillId="2" borderId="28" xfId="0" applyFont="1" applyFill="1" applyBorder="1" applyAlignment="1">
      <alignment horizontal="center" vertical="center"/>
    </xf>
    <xf numFmtId="165" fontId="15" fillId="28" borderId="8" xfId="0" applyNumberFormat="1" applyFont="1" applyFill="1" applyBorder="1" applyAlignment="1">
      <alignment horizontal="centerContinuous" vertical="center"/>
    </xf>
    <xf numFmtId="165" fontId="15" fillId="28" borderId="9" xfId="0" applyNumberFormat="1" applyFont="1" applyFill="1" applyBorder="1" applyAlignment="1">
      <alignment horizontal="centerContinuous" vertical="center"/>
    </xf>
    <xf numFmtId="165" fontId="15" fillId="28" borderId="6" xfId="0" applyNumberFormat="1" applyFont="1" applyFill="1" applyBorder="1" applyAlignment="1">
      <alignment horizontal="centerContinuous" vertical="center"/>
    </xf>
    <xf numFmtId="165" fontId="15" fillId="28" borderId="33" xfId="0" applyNumberFormat="1" applyFont="1" applyFill="1" applyBorder="1" applyAlignment="1">
      <alignment horizontal="centerContinuous" vertical="center"/>
    </xf>
    <xf numFmtId="0" fontId="30" fillId="28" borderId="5" xfId="0" applyFont="1" applyFill="1" applyBorder="1" applyAlignment="1">
      <alignment horizontal="centerContinuous" vertical="center"/>
    </xf>
    <xf numFmtId="165" fontId="15" fillId="28" borderId="4" xfId="0" applyNumberFormat="1" applyFont="1" applyFill="1" applyBorder="1" applyAlignment="1">
      <alignment horizontal="centerContinuous" vertical="center"/>
    </xf>
    <xf numFmtId="165" fontId="15" fillId="28" borderId="11" xfId="0" applyNumberFormat="1" applyFont="1" applyFill="1" applyBorder="1" applyAlignment="1">
      <alignment horizontal="centerContinuous" vertical="center"/>
    </xf>
    <xf numFmtId="165" fontId="15" fillId="28" borderId="22" xfId="0" applyNumberFormat="1" applyFont="1" applyFill="1" applyBorder="1" applyAlignment="1">
      <alignment horizontal="centerContinuous" vertical="center"/>
    </xf>
    <xf numFmtId="0" fontId="30" fillId="28" borderId="22" xfId="0" applyFont="1" applyFill="1" applyBorder="1" applyAlignment="1">
      <alignment horizontal="centerContinuous" vertical="center"/>
    </xf>
    <xf numFmtId="165" fontId="23" fillId="2" borderId="8" xfId="0" applyNumberFormat="1" applyFont="1" applyFill="1" applyBorder="1" applyAlignment="1">
      <alignment horizontal="left" vertical="center"/>
    </xf>
    <xf numFmtId="0" fontId="1" fillId="2" borderId="10" xfId="0" applyFont="1" applyFill="1" applyBorder="1"/>
    <xf numFmtId="0" fontId="21" fillId="24" borderId="2" xfId="0" applyFont="1" applyFill="1" applyBorder="1" applyAlignment="1">
      <alignment horizontal="center"/>
    </xf>
    <xf numFmtId="0" fontId="21" fillId="2" borderId="2" xfId="0" applyFont="1" applyFill="1" applyBorder="1" applyAlignment="1">
      <alignment horizontal="center"/>
    </xf>
    <xf numFmtId="0" fontId="1" fillId="2" borderId="0" xfId="0" applyFont="1" applyFill="1" applyBorder="1" applyAlignment="1">
      <alignment wrapText="1"/>
    </xf>
    <xf numFmtId="165" fontId="15" fillId="28" borderId="10" xfId="0" applyNumberFormat="1" applyFont="1" applyFill="1" applyBorder="1" applyAlignment="1">
      <alignment horizontal="centerContinuous" vertical="center"/>
    </xf>
    <xf numFmtId="0" fontId="30" fillId="28" borderId="10" xfId="0" applyFont="1" applyFill="1" applyBorder="1" applyAlignment="1">
      <alignment horizontal="centerContinuous" vertical="center"/>
    </xf>
    <xf numFmtId="167" fontId="11" fillId="2" borderId="0" xfId="0" applyNumberFormat="1" applyFont="1" applyFill="1" applyBorder="1" applyAlignment="1">
      <alignment horizontal="centerContinuous" vertical="center"/>
    </xf>
    <xf numFmtId="0" fontId="15" fillId="14" borderId="0" xfId="0" applyFont="1" applyFill="1" applyBorder="1" applyAlignment="1">
      <alignment horizontal="centerContinuous" vertical="center"/>
    </xf>
    <xf numFmtId="0" fontId="56" fillId="2" borderId="8" xfId="0" applyFont="1" applyFill="1" applyBorder="1" applyAlignment="1">
      <alignment vertical="center"/>
    </xf>
    <xf numFmtId="0" fontId="56" fillId="2" borderId="9" xfId="0" applyFont="1" applyFill="1" applyBorder="1" applyAlignment="1">
      <alignment vertical="center"/>
    </xf>
    <xf numFmtId="0" fontId="58" fillId="2" borderId="0" xfId="0" applyFont="1" applyFill="1" applyBorder="1" applyAlignment="1">
      <alignment horizontal="center" vertical="center" wrapText="1"/>
    </xf>
    <xf numFmtId="165" fontId="16" fillId="2" borderId="4" xfId="0" applyNumberFormat="1" applyFont="1" applyFill="1" applyBorder="1" applyAlignment="1">
      <alignment horizontal="left" vertical="center"/>
    </xf>
    <xf numFmtId="165" fontId="15" fillId="24" borderId="20" xfId="0" applyNumberFormat="1" applyFont="1" applyFill="1" applyBorder="1" applyAlignment="1">
      <alignment horizontal="centerContinuous" vertical="center"/>
    </xf>
    <xf numFmtId="165" fontId="15" fillId="24" borderId="29" xfId="0" applyNumberFormat="1" applyFont="1" applyFill="1" applyBorder="1" applyAlignment="1">
      <alignment horizontal="centerContinuous" vertical="center"/>
    </xf>
    <xf numFmtId="165" fontId="15" fillId="24" borderId="6" xfId="0" applyNumberFormat="1" applyFont="1" applyFill="1" applyBorder="1" applyAlignment="1">
      <alignment horizontal="centerContinuous" vertical="center"/>
    </xf>
    <xf numFmtId="165" fontId="15" fillId="24" borderId="33" xfId="0" applyNumberFormat="1" applyFont="1" applyFill="1" applyBorder="1" applyAlignment="1">
      <alignment horizontal="centerContinuous" vertical="center"/>
    </xf>
    <xf numFmtId="0" fontId="30" fillId="24" borderId="5" xfId="0" applyFont="1" applyFill="1" applyBorder="1" applyAlignment="1">
      <alignment horizontal="centerContinuous" vertical="center"/>
    </xf>
    <xf numFmtId="167" fontId="8" fillId="2" borderId="0" xfId="0" applyNumberFormat="1" applyFont="1" applyFill="1" applyBorder="1" applyAlignment="1" applyProtection="1">
      <alignment horizontal="center" vertical="center"/>
      <protection locked="0"/>
    </xf>
    <xf numFmtId="167" fontId="8" fillId="2" borderId="2" xfId="0" applyNumberFormat="1" applyFont="1" applyFill="1" applyBorder="1" applyAlignment="1" applyProtection="1">
      <alignment horizontal="left" vertical="center"/>
      <protection locked="0"/>
    </xf>
    <xf numFmtId="165" fontId="8" fillId="2" borderId="5" xfId="0" applyNumberFormat="1" applyFont="1" applyFill="1" applyBorder="1" applyAlignment="1">
      <alignment horizontal="center"/>
    </xf>
    <xf numFmtId="0" fontId="20" fillId="2" borderId="0" xfId="0" applyFont="1" applyFill="1" applyBorder="1" applyProtection="1">
      <protection locked="0"/>
    </xf>
    <xf numFmtId="166" fontId="20" fillId="2" borderId="0" xfId="0" applyNumberFormat="1" applyFont="1" applyFill="1" applyBorder="1" applyAlignment="1">
      <alignment horizontal="centerContinuous" vertical="center"/>
    </xf>
    <xf numFmtId="166" fontId="73" fillId="2" borderId="0" xfId="0" applyNumberFormat="1" applyFont="1" applyFill="1" applyBorder="1" applyAlignment="1">
      <alignment horizontal="centerContinuous" vertical="center"/>
    </xf>
    <xf numFmtId="165" fontId="73" fillId="2" borderId="0" xfId="0" applyNumberFormat="1" applyFont="1" applyFill="1" applyBorder="1" applyAlignment="1">
      <alignment horizontal="centerContinuous" vertical="center"/>
    </xf>
    <xf numFmtId="0" fontId="9" fillId="2" borderId="0" xfId="0" applyFont="1" applyFill="1" applyBorder="1" applyAlignment="1">
      <alignment horizontal="left" vertical="center"/>
    </xf>
    <xf numFmtId="0" fontId="9" fillId="2" borderId="50" xfId="0" applyFont="1" applyFill="1" applyBorder="1" applyAlignment="1">
      <alignment horizontal="left" vertical="center"/>
    </xf>
    <xf numFmtId="0" fontId="85" fillId="16" borderId="8" xfId="0" applyFont="1" applyFill="1" applyBorder="1" applyAlignment="1">
      <alignment horizontal="centerContinuous" vertical="center"/>
    </xf>
    <xf numFmtId="0" fontId="85" fillId="16" borderId="28" xfId="0" applyFont="1" applyFill="1" applyBorder="1" applyAlignment="1">
      <alignment horizontal="centerContinuous" vertical="center"/>
    </xf>
    <xf numFmtId="0" fontId="92" fillId="2" borderId="0" xfId="0" applyFont="1" applyFill="1" applyBorder="1"/>
    <xf numFmtId="165" fontId="92" fillId="2" borderId="0" xfId="0" applyNumberFormat="1" applyFont="1" applyFill="1" applyBorder="1" applyAlignment="1">
      <alignment horizontal="right" vertical="center"/>
    </xf>
    <xf numFmtId="166" fontId="85" fillId="2" borderId="0" xfId="0" applyNumberFormat="1" applyFont="1" applyFill="1" applyBorder="1" applyAlignment="1">
      <alignment horizontal="center" vertical="center"/>
    </xf>
    <xf numFmtId="165" fontId="8" fillId="27" borderId="4" xfId="0" applyNumberFormat="1"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protection locked="0"/>
    </xf>
    <xf numFmtId="0" fontId="1" fillId="5" borderId="2" xfId="0" applyFont="1" applyFill="1" applyBorder="1"/>
    <xf numFmtId="1" fontId="8" fillId="2" borderId="4" xfId="0" applyNumberFormat="1" applyFont="1" applyFill="1" applyBorder="1" applyAlignment="1" applyProtection="1">
      <alignment horizontal="center" vertical="center"/>
      <protection locked="0"/>
    </xf>
    <xf numFmtId="0" fontId="4" fillId="2" borderId="0" xfId="0" applyFont="1" applyFill="1" applyBorder="1"/>
    <xf numFmtId="165" fontId="16" fillId="2" borderId="2" xfId="0" applyNumberFormat="1" applyFont="1" applyFill="1" applyBorder="1" applyAlignment="1">
      <alignment horizontal="right" vertical="center"/>
    </xf>
    <xf numFmtId="0" fontId="20" fillId="2" borderId="2" xfId="0" applyFont="1" applyFill="1" applyBorder="1"/>
    <xf numFmtId="0" fontId="20" fillId="2" borderId="2" xfId="0" applyFont="1" applyFill="1" applyBorder="1" applyAlignment="1">
      <alignment horizontal="centerContinuous" vertical="center"/>
    </xf>
    <xf numFmtId="0" fontId="31" fillId="6" borderId="10" xfId="0" applyFont="1" applyFill="1" applyBorder="1" applyAlignment="1">
      <alignment horizontal="centerContinuous" vertical="center"/>
    </xf>
    <xf numFmtId="165" fontId="8" fillId="6" borderId="4" xfId="0" applyNumberFormat="1" applyFont="1" applyFill="1" applyBorder="1" applyAlignment="1">
      <alignment horizontal="center"/>
    </xf>
    <xf numFmtId="165" fontId="31" fillId="6" borderId="2" xfId="0" applyNumberFormat="1" applyFont="1" applyFill="1" applyBorder="1" applyAlignment="1">
      <alignment horizontal="right" vertical="center"/>
    </xf>
    <xf numFmtId="165" fontId="31" fillId="6" borderId="2" xfId="0" applyNumberFormat="1" applyFont="1" applyFill="1" applyBorder="1" applyAlignment="1">
      <alignment horizontal="center" vertical="center"/>
    </xf>
    <xf numFmtId="165" fontId="6" fillId="29" borderId="7" xfId="0" applyNumberFormat="1" applyFont="1" applyFill="1" applyBorder="1" applyAlignment="1">
      <alignment horizontal="right" vertical="center"/>
    </xf>
    <xf numFmtId="165" fontId="6" fillId="29" borderId="2" xfId="0" applyNumberFormat="1" applyFont="1" applyFill="1" applyBorder="1" applyAlignment="1">
      <alignment horizontal="right" vertical="center"/>
    </xf>
    <xf numFmtId="165" fontId="6" fillId="29" borderId="19" xfId="0" applyNumberFormat="1" applyFont="1" applyFill="1" applyBorder="1" applyAlignment="1">
      <alignment horizontal="right" vertical="center"/>
    </xf>
    <xf numFmtId="165" fontId="6" fillId="8" borderId="2" xfId="0" applyNumberFormat="1" applyFont="1" applyFill="1" applyBorder="1" applyAlignment="1">
      <alignment horizontal="right" vertical="center"/>
    </xf>
    <xf numFmtId="165" fontId="9" fillId="8" borderId="2" xfId="0" applyNumberFormat="1" applyFont="1" applyFill="1" applyBorder="1" applyAlignment="1">
      <alignment horizontal="right" vertical="center" wrapText="1"/>
    </xf>
    <xf numFmtId="165" fontId="6" fillId="8" borderId="3" xfId="0" applyNumberFormat="1" applyFont="1" applyFill="1" applyBorder="1" applyAlignment="1">
      <alignment horizontal="right" vertical="center"/>
    </xf>
    <xf numFmtId="165" fontId="31" fillId="4" borderId="30" xfId="0" applyNumberFormat="1" applyFont="1" applyFill="1" applyBorder="1" applyAlignment="1">
      <alignment horizontal="centerContinuous" vertical="center"/>
    </xf>
    <xf numFmtId="0" fontId="31" fillId="4" borderId="9" xfId="0" applyFont="1" applyFill="1" applyBorder="1" applyAlignment="1">
      <alignment horizontal="centerContinuous" vertical="center"/>
    </xf>
    <xf numFmtId="0" fontId="31" fillId="4" borderId="10" xfId="0" applyFont="1" applyFill="1" applyBorder="1" applyAlignment="1">
      <alignment horizontal="centerContinuous" vertical="center"/>
    </xf>
    <xf numFmtId="165" fontId="8" fillId="4" borderId="8" xfId="0" applyNumberFormat="1" applyFont="1" applyFill="1" applyBorder="1" applyAlignment="1">
      <alignment horizontal="center"/>
    </xf>
    <xf numFmtId="165" fontId="31" fillId="4" borderId="30" xfId="0" applyNumberFormat="1" applyFont="1" applyFill="1" applyBorder="1" applyAlignment="1">
      <alignment horizontal="right" vertical="center"/>
    </xf>
    <xf numFmtId="0" fontId="88" fillId="8" borderId="2" xfId="0" applyFont="1" applyFill="1" applyBorder="1" applyAlignment="1">
      <alignment horizontal="right" vertical="center" wrapText="1"/>
    </xf>
    <xf numFmtId="0" fontId="31" fillId="4" borderId="11" xfId="0" applyFont="1" applyFill="1" applyBorder="1" applyAlignment="1">
      <alignment horizontal="centerContinuous" vertical="center"/>
    </xf>
    <xf numFmtId="0" fontId="31" fillId="4" borderId="22" xfId="0" applyFont="1" applyFill="1" applyBorder="1" applyAlignment="1">
      <alignment horizontal="centerContinuous" vertical="center"/>
    </xf>
    <xf numFmtId="165" fontId="7" fillId="24" borderId="51" xfId="0" applyNumberFormat="1" applyFont="1" applyFill="1" applyBorder="1" applyAlignment="1">
      <alignment horizontal="right" vertical="center"/>
    </xf>
    <xf numFmtId="165" fontId="7" fillId="24" borderId="52" xfId="0" applyNumberFormat="1" applyFont="1" applyFill="1" applyBorder="1" applyAlignment="1">
      <alignment horizontal="right" vertical="center"/>
    </xf>
    <xf numFmtId="0" fontId="7" fillId="24" borderId="0" xfId="0" applyFont="1" applyFill="1" applyBorder="1" applyAlignment="1">
      <alignment horizontal="center" vertical="center" wrapText="1"/>
    </xf>
    <xf numFmtId="0" fontId="21" fillId="18" borderId="2" xfId="0" applyFont="1" applyFill="1" applyBorder="1" applyAlignment="1">
      <alignment horizontal="center" vertical="center"/>
    </xf>
    <xf numFmtId="0" fontId="31" fillId="6" borderId="53" xfId="0" applyFont="1" applyFill="1" applyBorder="1" applyAlignment="1">
      <alignment horizontal="centerContinuous" vertical="center"/>
    </xf>
    <xf numFmtId="0" fontId="1" fillId="6" borderId="54" xfId="0" applyFont="1" applyFill="1" applyBorder="1" applyAlignment="1">
      <alignment horizontal="centerContinuous" vertical="center"/>
    </xf>
    <xf numFmtId="165" fontId="16" fillId="6" borderId="7" xfId="0" applyNumberFormat="1" applyFont="1" applyFill="1" applyBorder="1" applyAlignment="1">
      <alignment horizontal="center" vertical="center"/>
    </xf>
    <xf numFmtId="165" fontId="16" fillId="6" borderId="7" xfId="0" applyNumberFormat="1" applyFont="1" applyFill="1" applyBorder="1" applyAlignment="1">
      <alignment horizontal="center" vertical="center" wrapText="1"/>
    </xf>
    <xf numFmtId="165" fontId="9" fillId="29" borderId="2" xfId="0" applyNumberFormat="1" applyFont="1" applyFill="1" applyBorder="1" applyAlignment="1">
      <alignment horizontal="center" vertical="center" wrapText="1"/>
    </xf>
    <xf numFmtId="165" fontId="6" fillId="29" borderId="7" xfId="0" applyNumberFormat="1" applyFont="1" applyFill="1" applyBorder="1" applyAlignment="1">
      <alignment horizontal="center" vertical="center"/>
    </xf>
    <xf numFmtId="165" fontId="11" fillId="10" borderId="2" xfId="0" applyNumberFormat="1" applyFont="1" applyFill="1" applyBorder="1" applyAlignment="1">
      <alignment horizontal="center" vertical="center"/>
    </xf>
    <xf numFmtId="165" fontId="11" fillId="10" borderId="2" xfId="0" applyNumberFormat="1" applyFont="1" applyFill="1" applyBorder="1" applyAlignment="1">
      <alignment horizontal="right" vertical="center"/>
    </xf>
    <xf numFmtId="0" fontId="31" fillId="5" borderId="2" xfId="0" applyFont="1" applyFill="1" applyBorder="1" applyAlignment="1">
      <alignment horizontal="right" vertical="center"/>
    </xf>
    <xf numFmtId="0" fontId="4" fillId="5" borderId="2" xfId="0" applyFont="1" applyFill="1" applyBorder="1"/>
    <xf numFmtId="165" fontId="82" fillId="5" borderId="2" xfId="0" applyNumberFormat="1" applyFont="1" applyFill="1" applyBorder="1" applyAlignment="1">
      <alignment horizontal="center" vertical="center"/>
    </xf>
    <xf numFmtId="165" fontId="6" fillId="10" borderId="2" xfId="0" applyNumberFormat="1" applyFont="1" applyFill="1" applyBorder="1" applyAlignment="1">
      <alignment horizontal="right" vertical="center" wrapText="1"/>
    </xf>
    <xf numFmtId="165" fontId="16" fillId="2" borderId="20" xfId="0" applyNumberFormat="1" applyFont="1" applyFill="1" applyBorder="1" applyAlignment="1">
      <alignment horizontal="centerContinuous" vertical="center"/>
    </xf>
    <xf numFmtId="165" fontId="11" fillId="3" borderId="2" xfId="0" applyNumberFormat="1" applyFont="1" applyFill="1" applyBorder="1" applyAlignment="1" applyProtection="1">
      <alignment horizontal="center" vertical="center"/>
      <protection locked="0"/>
    </xf>
    <xf numFmtId="0" fontId="84" fillId="5" borderId="11" xfId="0" applyFont="1" applyFill="1" applyBorder="1" applyAlignment="1">
      <alignment horizontal="centerContinuous" vertical="center"/>
    </xf>
    <xf numFmtId="165" fontId="9" fillId="2" borderId="0" xfId="0" applyNumberFormat="1" applyFont="1" applyFill="1" applyBorder="1" applyAlignment="1" applyProtection="1">
      <alignment horizontal="center"/>
      <protection locked="0"/>
    </xf>
    <xf numFmtId="0" fontId="31" fillId="5" borderId="11" xfId="0" applyFont="1" applyFill="1" applyBorder="1" applyAlignment="1">
      <alignment horizontal="centerContinuous" vertical="center"/>
    </xf>
    <xf numFmtId="0" fontId="84" fillId="5" borderId="22" xfId="0" applyFont="1" applyFill="1" applyBorder="1" applyAlignment="1">
      <alignment horizontal="centerContinuous" vertical="center"/>
    </xf>
    <xf numFmtId="10" fontId="11" fillId="3" borderId="2" xfId="0" applyNumberFormat="1" applyFont="1" applyFill="1" applyBorder="1" applyAlignment="1" applyProtection="1">
      <alignment horizontal="center" vertical="center"/>
      <protection locked="0"/>
    </xf>
    <xf numFmtId="165" fontId="8" fillId="2" borderId="5" xfId="0" applyNumberFormat="1" applyFont="1" applyFill="1" applyBorder="1" applyAlignment="1">
      <alignment vertical="top" wrapText="1"/>
    </xf>
    <xf numFmtId="167" fontId="11" fillId="2" borderId="2" xfId="0" applyNumberFormat="1" applyFont="1" applyFill="1" applyBorder="1" applyAlignment="1">
      <alignment horizontal="center" vertical="center"/>
    </xf>
    <xf numFmtId="10" fontId="11" fillId="2" borderId="2" xfId="0" applyNumberFormat="1" applyFont="1" applyFill="1" applyBorder="1" applyAlignment="1">
      <alignment horizontal="center" vertical="center"/>
    </xf>
    <xf numFmtId="165" fontId="11" fillId="30" borderId="51" xfId="0" applyNumberFormat="1" applyFont="1" applyFill="1" applyBorder="1" applyAlignment="1">
      <alignment horizontal="right" vertical="center"/>
    </xf>
    <xf numFmtId="165" fontId="11" fillId="30" borderId="52" xfId="0" applyNumberFormat="1" applyFont="1" applyFill="1" applyBorder="1" applyAlignment="1">
      <alignment horizontal="right" vertical="center"/>
    </xf>
    <xf numFmtId="165" fontId="11" fillId="30" borderId="47" xfId="0" applyNumberFormat="1" applyFont="1" applyFill="1" applyBorder="1" applyAlignment="1">
      <alignment horizontal="centerContinuous" vertical="center"/>
    </xf>
    <xf numFmtId="0" fontId="38" fillId="3" borderId="54" xfId="0" applyFont="1" applyFill="1" applyBorder="1" applyAlignment="1" applyProtection="1">
      <alignment horizontal="center" vertical="center"/>
      <protection locked="0"/>
    </xf>
    <xf numFmtId="165" fontId="8" fillId="10" borderId="2" xfId="0" applyNumberFormat="1" applyFont="1" applyFill="1" applyBorder="1" applyAlignment="1">
      <alignment horizontal="center" vertical="center"/>
    </xf>
    <xf numFmtId="165" fontId="31" fillId="4" borderId="10" xfId="0" applyNumberFormat="1" applyFont="1" applyFill="1" applyBorder="1" applyAlignment="1">
      <alignment horizontal="centerContinuous" vertical="center"/>
    </xf>
    <xf numFmtId="10" fontId="20" fillId="2" borderId="0" xfId="0" applyNumberFormat="1" applyFont="1" applyFill="1" applyBorder="1"/>
    <xf numFmtId="165" fontId="10" fillId="2" borderId="48" xfId="0" applyNumberFormat="1" applyFont="1" applyFill="1" applyBorder="1" applyAlignment="1">
      <alignment horizontal="center" vertical="center"/>
    </xf>
    <xf numFmtId="165" fontId="10" fillId="2" borderId="26" xfId="0" applyNumberFormat="1" applyFont="1" applyFill="1" applyBorder="1" applyAlignment="1">
      <alignment horizontal="center" vertical="center"/>
    </xf>
    <xf numFmtId="165" fontId="1" fillId="2" borderId="0" xfId="0" applyNumberFormat="1" applyFont="1" applyFill="1" applyBorder="1"/>
    <xf numFmtId="165" fontId="10" fillId="2" borderId="51" xfId="0" applyNumberFormat="1" applyFont="1" applyFill="1" applyBorder="1" applyAlignment="1">
      <alignment horizontal="center" vertical="center"/>
    </xf>
    <xf numFmtId="165" fontId="10" fillId="2" borderId="52" xfId="0" applyNumberFormat="1" applyFont="1" applyFill="1" applyBorder="1" applyAlignment="1">
      <alignment horizontal="center" vertical="center"/>
    </xf>
    <xf numFmtId="165" fontId="10" fillId="2" borderId="28" xfId="0" applyNumberFormat="1" applyFont="1" applyFill="1" applyBorder="1" applyAlignment="1">
      <alignment horizontal="center" vertical="center"/>
    </xf>
    <xf numFmtId="165" fontId="10" fillId="2" borderId="30" xfId="0" applyNumberFormat="1" applyFont="1" applyFill="1" applyBorder="1" applyAlignment="1">
      <alignment horizontal="center" vertical="center"/>
    </xf>
    <xf numFmtId="0" fontId="12" fillId="30" borderId="55" xfId="0" applyFont="1" applyFill="1" applyBorder="1" applyAlignment="1">
      <alignment horizontal="centerContinuous" vertical="center"/>
    </xf>
    <xf numFmtId="165" fontId="8" fillId="3" borderId="28" xfId="0" applyNumberFormat="1" applyFont="1" applyFill="1" applyBorder="1" applyAlignment="1" applyProtection="1">
      <alignment horizontal="center" vertical="center"/>
      <protection locked="0"/>
    </xf>
    <xf numFmtId="165" fontId="6" fillId="31" borderId="30" xfId="0" applyNumberFormat="1" applyFont="1" applyFill="1" applyBorder="1" applyAlignment="1">
      <alignment horizontal="center" vertical="center"/>
    </xf>
    <xf numFmtId="170" fontId="10" fillId="2" borderId="27" xfId="0" applyNumberFormat="1" applyFont="1" applyFill="1" applyBorder="1" applyAlignment="1">
      <alignment horizontal="center" vertical="center"/>
    </xf>
    <xf numFmtId="170" fontId="20" fillId="2" borderId="0" xfId="0" applyNumberFormat="1" applyFont="1" applyFill="1" applyBorder="1"/>
    <xf numFmtId="170" fontId="10" fillId="2" borderId="47" xfId="0" applyNumberFormat="1" applyFont="1" applyFill="1" applyBorder="1" applyAlignment="1">
      <alignment horizontal="center" vertical="center"/>
    </xf>
    <xf numFmtId="170" fontId="8" fillId="2" borderId="0" xfId="0" applyNumberFormat="1" applyFont="1" applyFill="1" applyBorder="1" applyAlignment="1">
      <alignment horizontal="center"/>
    </xf>
    <xf numFmtId="170" fontId="10" fillId="2" borderId="30" xfId="0" applyNumberFormat="1" applyFont="1" applyFill="1" applyBorder="1" applyAlignment="1">
      <alignment horizontal="center" vertical="center"/>
    </xf>
    <xf numFmtId="170" fontId="10" fillId="2" borderId="28" xfId="0" applyNumberFormat="1" applyFont="1" applyFill="1" applyBorder="1" applyAlignment="1">
      <alignment horizontal="center" vertical="center"/>
    </xf>
    <xf numFmtId="170" fontId="10" fillId="2" borderId="56" xfId="0" applyNumberFormat="1" applyFont="1" applyFill="1" applyBorder="1" applyAlignment="1">
      <alignment horizontal="center" vertical="center"/>
    </xf>
    <xf numFmtId="165" fontId="10" fillId="2" borderId="47" xfId="0" applyNumberFormat="1" applyFont="1" applyFill="1" applyBorder="1" applyAlignment="1">
      <alignment horizontal="center" vertical="center"/>
    </xf>
    <xf numFmtId="165" fontId="10" fillId="2" borderId="27" xfId="0" applyNumberFormat="1" applyFont="1" applyFill="1" applyBorder="1" applyAlignment="1">
      <alignment horizontal="center" vertical="center"/>
    </xf>
    <xf numFmtId="170" fontId="8" fillId="3" borderId="4" xfId="0" applyNumberFormat="1" applyFont="1" applyFill="1" applyBorder="1" applyAlignment="1" applyProtection="1">
      <alignment horizontal="center" vertical="center"/>
      <protection locked="0"/>
    </xf>
    <xf numFmtId="170" fontId="8" fillId="10" borderId="4" xfId="0" applyNumberFormat="1" applyFont="1" applyFill="1" applyBorder="1" applyAlignment="1">
      <alignment horizontal="center" vertical="center"/>
    </xf>
    <xf numFmtId="170" fontId="6" fillId="10" borderId="5" xfId="0" applyNumberFormat="1" applyFont="1" applyFill="1" applyBorder="1" applyAlignment="1">
      <alignment horizontal="center" vertical="center"/>
    </xf>
    <xf numFmtId="170" fontId="6" fillId="10" borderId="14" xfId="0" applyNumberFormat="1" applyFont="1" applyFill="1" applyBorder="1" applyAlignment="1">
      <alignment horizontal="center" vertical="center"/>
    </xf>
    <xf numFmtId="170" fontId="6" fillId="10" borderId="17" xfId="0" applyNumberFormat="1" applyFont="1" applyFill="1" applyBorder="1" applyAlignment="1">
      <alignment horizontal="right" vertical="center"/>
    </xf>
    <xf numFmtId="170" fontId="6" fillId="10" borderId="5" xfId="0" applyNumberFormat="1" applyFont="1" applyFill="1" applyBorder="1" applyAlignment="1">
      <alignment horizontal="right" vertical="center"/>
    </xf>
    <xf numFmtId="165" fontId="7" fillId="26" borderId="51" xfId="0" applyNumberFormat="1" applyFont="1" applyFill="1" applyBorder="1" applyAlignment="1">
      <alignment horizontal="right" vertical="center"/>
    </xf>
    <xf numFmtId="165" fontId="7" fillId="26" borderId="52" xfId="0" applyNumberFormat="1" applyFont="1" applyFill="1" applyBorder="1" applyAlignment="1">
      <alignment horizontal="right" vertical="center"/>
    </xf>
    <xf numFmtId="165" fontId="90" fillId="26" borderId="52" xfId="0" applyNumberFormat="1" applyFont="1" applyFill="1" applyBorder="1" applyAlignment="1">
      <alignment horizontal="right" vertical="center"/>
    </xf>
    <xf numFmtId="165" fontId="7" fillId="24" borderId="57" xfId="0" applyNumberFormat="1" applyFont="1" applyFill="1" applyBorder="1" applyAlignment="1">
      <alignment horizontal="right" vertical="center"/>
    </xf>
    <xf numFmtId="0" fontId="29" fillId="20" borderId="8" xfId="0" applyFont="1" applyFill="1" applyBorder="1" applyAlignment="1">
      <alignment horizontal="centerContinuous" vertical="center"/>
    </xf>
    <xf numFmtId="0" fontId="7" fillId="20" borderId="9" xfId="0" applyFont="1" applyFill="1" applyBorder="1" applyAlignment="1">
      <alignment horizontal="centerContinuous" vertical="center"/>
    </xf>
    <xf numFmtId="0" fontId="7" fillId="20" borderId="10" xfId="0" applyFont="1" applyFill="1" applyBorder="1" applyAlignment="1">
      <alignment horizontal="centerContinuous" vertical="center"/>
    </xf>
    <xf numFmtId="0" fontId="1" fillId="32" borderId="4" xfId="0" applyFont="1" applyFill="1" applyBorder="1"/>
    <xf numFmtId="165" fontId="6" fillId="32" borderId="6" xfId="0" applyNumberFormat="1" applyFont="1" applyFill="1" applyBorder="1" applyAlignment="1">
      <alignment horizontal="right" vertical="center"/>
    </xf>
    <xf numFmtId="0" fontId="93" fillId="12" borderId="0" xfId="0" applyFont="1" applyFill="1" applyBorder="1" applyAlignment="1">
      <alignment horizontal="centerContinuous" vertical="center"/>
    </xf>
    <xf numFmtId="0" fontId="29" fillId="12" borderId="0" xfId="0" applyFont="1" applyFill="1" applyBorder="1" applyAlignment="1">
      <alignment horizontal="centerContinuous" vertical="center"/>
    </xf>
    <xf numFmtId="0" fontId="31" fillId="6" borderId="8" xfId="0" applyFont="1" applyFill="1" applyBorder="1" applyAlignment="1">
      <alignment horizontal="centerContinuous" vertical="center"/>
    </xf>
    <xf numFmtId="0" fontId="1" fillId="7" borderId="16" xfId="0" applyFont="1" applyFill="1" applyBorder="1"/>
    <xf numFmtId="165" fontId="8" fillId="7" borderId="17" xfId="0" applyNumberFormat="1" applyFont="1" applyFill="1" applyBorder="1" applyAlignment="1">
      <alignment horizontal="right"/>
    </xf>
    <xf numFmtId="0" fontId="1" fillId="7" borderId="4" xfId="0" applyFont="1" applyFill="1" applyBorder="1"/>
    <xf numFmtId="0" fontId="56" fillId="7" borderId="16" xfId="0" applyFont="1" applyFill="1" applyBorder="1"/>
    <xf numFmtId="165" fontId="56" fillId="7" borderId="17" xfId="0" applyNumberFormat="1" applyFont="1" applyFill="1" applyBorder="1" applyAlignment="1">
      <alignment horizontal="right"/>
    </xf>
    <xf numFmtId="0" fontId="56" fillId="7" borderId="4" xfId="0" applyFont="1" applyFill="1" applyBorder="1"/>
    <xf numFmtId="165" fontId="56" fillId="7" borderId="5" xfId="0" applyNumberFormat="1" applyFont="1" applyFill="1" applyBorder="1" applyAlignment="1">
      <alignment horizontal="right"/>
    </xf>
    <xf numFmtId="167" fontId="56" fillId="3" borderId="2" xfId="0" applyNumberFormat="1" applyFont="1" applyFill="1" applyBorder="1" applyAlignment="1" applyProtection="1">
      <alignment horizontal="center" vertical="center"/>
      <protection locked="0"/>
    </xf>
    <xf numFmtId="167" fontId="56" fillId="3" borderId="7" xfId="0" applyNumberFormat="1" applyFont="1" applyFill="1" applyBorder="1" applyAlignment="1" applyProtection="1">
      <alignment horizontal="center" vertical="center"/>
      <protection locked="0"/>
    </xf>
    <xf numFmtId="165" fontId="6" fillId="7" borderId="5" xfId="0" applyNumberFormat="1" applyFont="1" applyFill="1" applyBorder="1" applyAlignment="1">
      <alignment horizontal="right" vertical="center"/>
    </xf>
    <xf numFmtId="165" fontId="6" fillId="16" borderId="2" xfId="0" applyNumberFormat="1" applyFont="1" applyFill="1" applyBorder="1" applyAlignment="1">
      <alignment horizontal="right" vertical="center"/>
    </xf>
    <xf numFmtId="165" fontId="23" fillId="16" borderId="2" xfId="0" applyNumberFormat="1" applyFont="1" applyFill="1" applyBorder="1" applyAlignment="1">
      <alignment horizontal="right" vertical="center"/>
    </xf>
    <xf numFmtId="0" fontId="31" fillId="15" borderId="8" xfId="0" applyFont="1" applyFill="1" applyBorder="1" applyAlignment="1">
      <alignment horizontal="centerContinuous" vertical="center"/>
    </xf>
    <xf numFmtId="0" fontId="31" fillId="15" borderId="9" xfId="0" applyFont="1" applyFill="1" applyBorder="1" applyAlignment="1">
      <alignment horizontal="centerContinuous" vertical="center"/>
    </xf>
    <xf numFmtId="0" fontId="31" fillId="15" borderId="10" xfId="0" applyFont="1" applyFill="1" applyBorder="1" applyAlignment="1">
      <alignment horizontal="centerContinuous" vertical="center"/>
    </xf>
    <xf numFmtId="0" fontId="1" fillId="33" borderId="4" xfId="0" applyFont="1" applyFill="1" applyBorder="1"/>
    <xf numFmtId="165" fontId="6" fillId="33" borderId="6" xfId="0" applyNumberFormat="1" applyFont="1" applyFill="1" applyBorder="1" applyAlignment="1">
      <alignment horizontal="right" vertical="center"/>
    </xf>
    <xf numFmtId="165" fontId="6" fillId="33" borderId="5" xfId="0" applyNumberFormat="1" applyFont="1" applyFill="1" applyBorder="1" applyAlignment="1">
      <alignment horizontal="right" vertical="center"/>
    </xf>
    <xf numFmtId="165" fontId="8" fillId="3" borderId="6" xfId="0" applyNumberFormat="1" applyFont="1" applyFill="1" applyBorder="1" applyAlignment="1" applyProtection="1">
      <alignment horizontal="center"/>
      <protection locked="0"/>
    </xf>
    <xf numFmtId="0" fontId="1" fillId="3" borderId="6" xfId="0" applyFont="1" applyFill="1" applyBorder="1" applyProtection="1">
      <protection locked="0"/>
    </xf>
    <xf numFmtId="165" fontId="8" fillId="3" borderId="5" xfId="0" applyNumberFormat="1" applyFont="1" applyFill="1" applyBorder="1" applyAlignment="1" applyProtection="1">
      <alignment horizontal="center"/>
      <protection locked="0"/>
    </xf>
    <xf numFmtId="165" fontId="8" fillId="3" borderId="2" xfId="0" applyNumberFormat="1" applyFont="1" applyFill="1" applyBorder="1" applyAlignment="1" applyProtection="1">
      <alignment horizontal="center"/>
      <protection locked="0"/>
    </xf>
    <xf numFmtId="0" fontId="38" fillId="3" borderId="30" xfId="0" applyFont="1" applyFill="1" applyBorder="1" applyAlignment="1" applyProtection="1">
      <alignment horizontal="center" vertical="center"/>
      <protection locked="0"/>
    </xf>
    <xf numFmtId="10" fontId="8" fillId="2" borderId="7" xfId="0" applyNumberFormat="1" applyFont="1" applyFill="1" applyBorder="1" applyAlignment="1">
      <alignment horizontal="center" vertical="center"/>
    </xf>
    <xf numFmtId="167" fontId="8" fillId="2" borderId="19" xfId="0" applyNumberFormat="1" applyFont="1" applyFill="1" applyBorder="1" applyAlignment="1">
      <alignment horizontal="center" vertical="center"/>
    </xf>
    <xf numFmtId="165" fontId="31" fillId="20" borderId="30" xfId="0" applyNumberFormat="1" applyFont="1" applyFill="1" applyBorder="1" applyAlignment="1">
      <alignment horizontal="centerContinuous" vertical="center"/>
    </xf>
    <xf numFmtId="0" fontId="31" fillId="20" borderId="9" xfId="0" applyFont="1" applyFill="1" applyBorder="1" applyAlignment="1">
      <alignment horizontal="centerContinuous" vertical="center"/>
    </xf>
    <xf numFmtId="0" fontId="31" fillId="20" borderId="10" xfId="0" applyFont="1" applyFill="1" applyBorder="1" applyAlignment="1">
      <alignment horizontal="centerContinuous" vertical="center"/>
    </xf>
    <xf numFmtId="165" fontId="6" fillId="34" borderId="3" xfId="0" applyNumberFormat="1" applyFont="1" applyFill="1" applyBorder="1" applyAlignment="1">
      <alignment horizontal="right" vertical="center"/>
    </xf>
    <xf numFmtId="165" fontId="31" fillId="34" borderId="10" xfId="0" applyNumberFormat="1" applyFont="1" applyFill="1" applyBorder="1" applyAlignment="1">
      <alignment horizontal="centerContinuous" vertical="center"/>
    </xf>
    <xf numFmtId="0" fontId="10" fillId="35" borderId="8" xfId="0" applyFont="1" applyFill="1" applyBorder="1" applyAlignment="1">
      <alignment horizontal="centerContinuous" vertical="center"/>
    </xf>
    <xf numFmtId="0" fontId="10" fillId="35" borderId="9" xfId="0" applyFont="1" applyFill="1" applyBorder="1" applyAlignment="1">
      <alignment horizontal="centerContinuous" vertical="center"/>
    </xf>
    <xf numFmtId="0" fontId="10" fillId="35" borderId="10" xfId="0" applyFont="1" applyFill="1" applyBorder="1" applyAlignment="1">
      <alignment horizontal="centerContinuous" vertical="center"/>
    </xf>
    <xf numFmtId="165" fontId="6" fillId="36" borderId="3" xfId="0" applyNumberFormat="1" applyFont="1" applyFill="1" applyBorder="1" applyAlignment="1">
      <alignment horizontal="right" vertical="center"/>
    </xf>
    <xf numFmtId="165" fontId="31" fillId="36" borderId="10" xfId="0" applyNumberFormat="1" applyFont="1" applyFill="1" applyBorder="1" applyAlignment="1">
      <alignment horizontal="centerContinuous" vertical="center"/>
    </xf>
    <xf numFmtId="165" fontId="21" fillId="2" borderId="0" xfId="0" applyNumberFormat="1" applyFont="1" applyFill="1" applyBorder="1" applyAlignment="1">
      <alignment horizontal="center"/>
    </xf>
    <xf numFmtId="0" fontId="73" fillId="2" borderId="0" xfId="0" applyFont="1" applyFill="1" applyBorder="1" applyAlignment="1">
      <alignment horizontal="center"/>
    </xf>
    <xf numFmtId="9" fontId="73" fillId="2" borderId="0" xfId="0" applyNumberFormat="1" applyFont="1" applyFill="1" applyBorder="1" applyAlignment="1">
      <alignment horizontal="center"/>
    </xf>
    <xf numFmtId="10" fontId="31" fillId="36" borderId="10" xfId="0" applyNumberFormat="1" applyFont="1" applyFill="1" applyBorder="1" applyAlignment="1">
      <alignment horizontal="centerContinuous" vertical="center"/>
    </xf>
    <xf numFmtId="3" fontId="8" fillId="3" borderId="2" xfId="0" applyNumberFormat="1" applyFont="1" applyFill="1" applyBorder="1" applyAlignment="1" applyProtection="1">
      <alignment horizontal="center" vertical="center"/>
      <protection locked="0"/>
    </xf>
    <xf numFmtId="0" fontId="56" fillId="0" borderId="0" xfId="0" applyFont="1" applyBorder="1" applyAlignment="1">
      <alignment horizontal="left"/>
    </xf>
    <xf numFmtId="0" fontId="1" fillId="0" borderId="0" xfId="0" applyFont="1" applyBorder="1" applyAlignment="1">
      <alignment horizontal="left"/>
    </xf>
    <xf numFmtId="165" fontId="16" fillId="2" borderId="0" xfId="0" applyNumberFormat="1" applyFont="1" applyFill="1" applyBorder="1" applyAlignment="1">
      <alignment horizontal="center" vertical="center"/>
    </xf>
    <xf numFmtId="0" fontId="38" fillId="3" borderId="8" xfId="0" applyFont="1" applyFill="1" applyBorder="1" applyAlignment="1" applyProtection="1">
      <alignment horizontal="center" vertical="center"/>
      <protection locked="0"/>
    </xf>
    <xf numFmtId="0" fontId="38" fillId="3" borderId="9" xfId="0" applyFont="1" applyFill="1" applyBorder="1" applyAlignment="1" applyProtection="1">
      <alignment horizontal="center" vertical="center"/>
      <protection locked="0"/>
    </xf>
    <xf numFmtId="0" fontId="38" fillId="3" borderId="10" xfId="0" applyFont="1" applyFill="1" applyBorder="1" applyAlignment="1" applyProtection="1">
      <alignment horizontal="center" vertical="center"/>
      <protection locked="0"/>
    </xf>
    <xf numFmtId="0" fontId="29" fillId="22" borderId="4" xfId="0" applyFont="1" applyFill="1" applyBorder="1" applyAlignment="1">
      <alignment horizontal="center" vertical="center"/>
    </xf>
    <xf numFmtId="0" fontId="29" fillId="22" borderId="5" xfId="0" applyFont="1" applyFill="1" applyBorder="1" applyAlignment="1">
      <alignment horizontal="center" vertical="center"/>
    </xf>
    <xf numFmtId="0" fontId="1" fillId="2" borderId="4" xfId="0" applyFont="1" applyFill="1" applyBorder="1" applyAlignment="1">
      <alignment horizontal="center"/>
    </xf>
    <xf numFmtId="0" fontId="1" fillId="2" borderId="6" xfId="0" applyFont="1" applyFill="1" applyBorder="1" applyAlignment="1">
      <alignment horizontal="center"/>
    </xf>
    <xf numFmtId="0" fontId="1" fillId="2" borderId="5" xfId="0" applyFont="1" applyFill="1" applyBorder="1" applyAlignment="1">
      <alignment horizontal="center"/>
    </xf>
    <xf numFmtId="171" fontId="1" fillId="2" borderId="4" xfId="0" applyNumberFormat="1" applyFont="1" applyFill="1" applyBorder="1" applyAlignment="1">
      <alignment horizontal="center"/>
    </xf>
    <xf numFmtId="171" fontId="1" fillId="2" borderId="6" xfId="0" applyNumberFormat="1" applyFont="1" applyFill="1" applyBorder="1" applyAlignment="1">
      <alignment horizontal="center"/>
    </xf>
    <xf numFmtId="171" fontId="1" fillId="2" borderId="5" xfId="0" applyNumberFormat="1" applyFont="1" applyFill="1" applyBorder="1" applyAlignment="1">
      <alignment horizontal="center"/>
    </xf>
    <xf numFmtId="49" fontId="10" fillId="3" borderId="20" xfId="0" applyNumberFormat="1" applyFont="1" applyFill="1" applyBorder="1" applyAlignment="1" applyProtection="1">
      <alignment horizontal="center" vertical="center" wrapText="1"/>
      <protection locked="0"/>
    </xf>
    <xf numFmtId="49" fontId="10" fillId="3" borderId="29" xfId="0" applyNumberFormat="1" applyFont="1" applyFill="1" applyBorder="1" applyAlignment="1" applyProtection="1">
      <alignment horizontal="center" vertical="center" wrapText="1"/>
      <protection locked="0"/>
    </xf>
    <xf numFmtId="49" fontId="10" fillId="3" borderId="14" xfId="0" applyNumberFormat="1" applyFont="1" applyFill="1" applyBorder="1" applyAlignment="1" applyProtection="1">
      <alignment horizontal="center" vertical="center" wrapText="1"/>
      <protection locked="0"/>
    </xf>
    <xf numFmtId="49" fontId="10" fillId="3" borderId="15" xfId="0" applyNumberFormat="1" applyFont="1" applyFill="1" applyBorder="1" applyAlignment="1" applyProtection="1">
      <alignment horizontal="center" vertical="center" wrapText="1"/>
      <protection locked="0"/>
    </xf>
    <xf numFmtId="49" fontId="10" fillId="3" borderId="0" xfId="0" applyNumberFormat="1" applyFont="1" applyFill="1" applyBorder="1" applyAlignment="1" applyProtection="1">
      <alignment horizontal="center" vertical="center" wrapText="1"/>
      <protection locked="0"/>
    </xf>
    <xf numFmtId="49" fontId="10" fillId="3" borderId="45" xfId="0" applyNumberFormat="1" applyFont="1" applyFill="1" applyBorder="1" applyAlignment="1" applyProtection="1">
      <alignment horizontal="center" vertical="center" wrapText="1"/>
      <protection locked="0"/>
    </xf>
    <xf numFmtId="49" fontId="10" fillId="3" borderId="16" xfId="0" applyNumberFormat="1" applyFont="1" applyFill="1" applyBorder="1" applyAlignment="1" applyProtection="1">
      <alignment horizontal="center" vertical="center" wrapText="1"/>
      <protection locked="0"/>
    </xf>
    <xf numFmtId="49" fontId="10" fillId="3" borderId="12" xfId="0" applyNumberFormat="1" applyFont="1" applyFill="1" applyBorder="1" applyAlignment="1" applyProtection="1">
      <alignment horizontal="center" vertical="center" wrapText="1"/>
      <protection locked="0"/>
    </xf>
    <xf numFmtId="49" fontId="10" fillId="3" borderId="17" xfId="0" applyNumberFormat="1" applyFont="1" applyFill="1" applyBorder="1" applyAlignment="1" applyProtection="1">
      <alignment horizontal="center" vertical="center" wrapText="1"/>
      <protection locked="0"/>
    </xf>
    <xf numFmtId="49" fontId="29" fillId="12" borderId="4" xfId="0" applyNumberFormat="1" applyFont="1" applyFill="1" applyBorder="1" applyAlignment="1" applyProtection="1">
      <alignment horizontal="center" vertical="center" wrapText="1"/>
      <protection locked="0"/>
    </xf>
    <xf numFmtId="49" fontId="29" fillId="12" borderId="6" xfId="0" applyNumberFormat="1" applyFont="1" applyFill="1" applyBorder="1" applyAlignment="1" applyProtection="1">
      <alignment horizontal="center" vertical="center" wrapText="1"/>
      <protection locked="0"/>
    </xf>
    <xf numFmtId="49" fontId="29" fillId="12" borderId="5" xfId="0" applyNumberFormat="1" applyFont="1" applyFill="1" applyBorder="1" applyAlignment="1" applyProtection="1">
      <alignment horizontal="center" vertical="center" wrapText="1"/>
      <protection locked="0"/>
    </xf>
    <xf numFmtId="0" fontId="77" fillId="2" borderId="20" xfId="0" applyFont="1" applyFill="1" applyBorder="1" applyAlignment="1" applyProtection="1">
      <alignment horizontal="center" vertical="top" wrapText="1"/>
      <protection locked="0"/>
    </xf>
    <xf numFmtId="0" fontId="77" fillId="2" borderId="29" xfId="0" applyFont="1" applyFill="1" applyBorder="1" applyAlignment="1" applyProtection="1">
      <alignment horizontal="center" vertical="top" wrapText="1"/>
      <protection locked="0"/>
    </xf>
    <xf numFmtId="0" fontId="77" fillId="2" borderId="14" xfId="0" applyFont="1" applyFill="1" applyBorder="1" applyAlignment="1" applyProtection="1">
      <alignment horizontal="center" vertical="top" wrapText="1"/>
      <protection locked="0"/>
    </xf>
    <xf numFmtId="0" fontId="77" fillId="2" borderId="15" xfId="0" applyFont="1" applyFill="1" applyBorder="1" applyAlignment="1" applyProtection="1">
      <alignment horizontal="center" vertical="top" wrapText="1"/>
      <protection locked="0"/>
    </xf>
    <xf numFmtId="0" fontId="77" fillId="2" borderId="0" xfId="0" applyFont="1" applyFill="1" applyBorder="1" applyAlignment="1" applyProtection="1">
      <alignment horizontal="center" vertical="top" wrapText="1"/>
      <protection locked="0"/>
    </xf>
    <xf numFmtId="0" fontId="77" fillId="2" borderId="45" xfId="0" applyFont="1" applyFill="1" applyBorder="1" applyAlignment="1" applyProtection="1">
      <alignment horizontal="center" vertical="top" wrapText="1"/>
      <protection locked="0"/>
    </xf>
    <xf numFmtId="0" fontId="77" fillId="2" borderId="16" xfId="0" applyFont="1" applyFill="1" applyBorder="1" applyAlignment="1" applyProtection="1">
      <alignment horizontal="center" vertical="top" wrapText="1"/>
      <protection locked="0"/>
    </xf>
    <xf numFmtId="0" fontId="77" fillId="2" borderId="12" xfId="0" applyFont="1" applyFill="1" applyBorder="1" applyAlignment="1" applyProtection="1">
      <alignment horizontal="center" vertical="top" wrapText="1"/>
      <protection locked="0"/>
    </xf>
    <xf numFmtId="0" fontId="77" fillId="2" borderId="17" xfId="0" applyFont="1" applyFill="1" applyBorder="1" applyAlignment="1" applyProtection="1">
      <alignment horizontal="center" vertical="top" wrapText="1"/>
      <protection locked="0"/>
    </xf>
    <xf numFmtId="165" fontId="10" fillId="2" borderId="4" xfId="0" applyNumberFormat="1" applyFont="1" applyFill="1" applyBorder="1" applyAlignment="1" applyProtection="1">
      <alignment horizontal="center" vertical="center"/>
      <protection locked="0"/>
    </xf>
    <xf numFmtId="165" fontId="10" fillId="2" borderId="6" xfId="0" applyNumberFormat="1" applyFont="1" applyFill="1" applyBorder="1" applyAlignment="1" applyProtection="1">
      <alignment horizontal="center" vertical="center"/>
      <protection locked="0"/>
    </xf>
    <xf numFmtId="165" fontId="10" fillId="2" borderId="5" xfId="0" applyNumberFormat="1" applyFont="1" applyFill="1" applyBorder="1" applyAlignment="1" applyProtection="1">
      <alignment horizontal="center" vertical="center"/>
      <protection locked="0"/>
    </xf>
    <xf numFmtId="167" fontId="8" fillId="2" borderId="4" xfId="0" applyNumberFormat="1" applyFont="1" applyFill="1" applyBorder="1" applyAlignment="1" applyProtection="1">
      <alignment horizontal="center" vertical="center"/>
      <protection locked="0"/>
    </xf>
    <xf numFmtId="167" fontId="8" fillId="2" borderId="6" xfId="0" applyNumberFormat="1" applyFont="1" applyFill="1" applyBorder="1" applyAlignment="1" applyProtection="1">
      <alignment horizontal="center" vertical="center"/>
      <protection locked="0"/>
    </xf>
    <xf numFmtId="167" fontId="8" fillId="2" borderId="5" xfId="0" applyNumberFormat="1" applyFont="1" applyFill="1" applyBorder="1" applyAlignment="1" applyProtection="1">
      <alignment horizontal="center" vertical="center"/>
      <protection locked="0"/>
    </xf>
    <xf numFmtId="167" fontId="10" fillId="2" borderId="4" xfId="0" applyNumberFormat="1" applyFont="1" applyFill="1" applyBorder="1" applyAlignment="1" applyProtection="1">
      <alignment horizontal="center" vertical="center"/>
      <protection locked="0"/>
    </xf>
    <xf numFmtId="167" fontId="10" fillId="2" borderId="6" xfId="0" applyNumberFormat="1" applyFont="1" applyFill="1" applyBorder="1" applyAlignment="1" applyProtection="1">
      <alignment horizontal="center" vertical="center"/>
      <protection locked="0"/>
    </xf>
    <xf numFmtId="167" fontId="10" fillId="2" borderId="5" xfId="0" applyNumberFormat="1" applyFont="1" applyFill="1" applyBorder="1" applyAlignment="1" applyProtection="1">
      <alignment horizontal="center" vertical="center"/>
      <protection locked="0"/>
    </xf>
    <xf numFmtId="165" fontId="6" fillId="2" borderId="4" xfId="0" applyNumberFormat="1" applyFont="1" applyFill="1" applyBorder="1" applyAlignment="1" applyProtection="1">
      <alignment horizontal="center" vertical="center" wrapText="1"/>
      <protection locked="0"/>
    </xf>
    <xf numFmtId="165" fontId="6" fillId="2" borderId="6" xfId="0" applyNumberFormat="1" applyFont="1" applyFill="1" applyBorder="1" applyAlignment="1" applyProtection="1">
      <alignment horizontal="center" vertical="center" wrapText="1"/>
      <protection locked="0"/>
    </xf>
    <xf numFmtId="165" fontId="6" fillId="2" borderId="5" xfId="0" applyNumberFormat="1" applyFont="1" applyFill="1" applyBorder="1" applyAlignment="1" applyProtection="1">
      <alignment horizontal="center" vertical="center" wrapText="1"/>
      <protection locked="0"/>
    </xf>
    <xf numFmtId="49" fontId="10" fillId="15" borderId="42" xfId="0" applyNumberFormat="1" applyFont="1" applyFill="1" applyBorder="1" applyAlignment="1" applyProtection="1">
      <alignment horizontal="center" vertical="center"/>
      <protection locked="0"/>
    </xf>
    <xf numFmtId="49" fontId="10" fillId="15" borderId="43" xfId="0" applyNumberFormat="1" applyFont="1" applyFill="1" applyBorder="1" applyAlignment="1" applyProtection="1">
      <alignment horizontal="center" vertical="center"/>
      <protection locked="0"/>
    </xf>
    <xf numFmtId="49" fontId="10" fillId="15" borderId="44" xfId="0" applyNumberFormat="1" applyFont="1" applyFill="1" applyBorder="1" applyAlignment="1" applyProtection="1">
      <alignment horizontal="center" vertical="center"/>
      <protection locked="0"/>
    </xf>
    <xf numFmtId="0" fontId="10" fillId="2" borderId="20" xfId="0" applyFont="1" applyFill="1" applyBorder="1" applyAlignment="1" applyProtection="1">
      <alignment horizontal="center" vertical="center" wrapText="1"/>
      <protection locked="0"/>
    </xf>
    <xf numFmtId="0" fontId="10" fillId="2" borderId="29"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0" fillId="2" borderId="16" xfId="0" applyFont="1" applyFill="1" applyBorder="1" applyAlignment="1" applyProtection="1">
      <alignment horizontal="center" vertical="center" wrapText="1"/>
      <protection locked="0"/>
    </xf>
    <xf numFmtId="0" fontId="10" fillId="2" borderId="12" xfId="0" applyFont="1" applyFill="1" applyBorder="1" applyAlignment="1" applyProtection="1">
      <alignment horizontal="center" vertical="center" wrapText="1"/>
      <protection locked="0"/>
    </xf>
    <xf numFmtId="0" fontId="10" fillId="2" borderId="17" xfId="0" applyFont="1" applyFill="1" applyBorder="1" applyAlignment="1" applyProtection="1">
      <alignment horizontal="center" vertical="center" wrapText="1"/>
      <protection locked="0"/>
    </xf>
    <xf numFmtId="0" fontId="58" fillId="2" borderId="0" xfId="0" applyFont="1" applyFill="1" applyBorder="1" applyAlignment="1">
      <alignment horizontal="center" vertical="center" wrapText="1"/>
    </xf>
    <xf numFmtId="14" fontId="10" fillId="2" borderId="4" xfId="0" applyNumberFormat="1" applyFont="1" applyFill="1" applyBorder="1" applyAlignment="1">
      <alignment horizontal="left" vertical="center"/>
    </xf>
    <xf numFmtId="14" fontId="10" fillId="2" borderId="6" xfId="0" applyNumberFormat="1" applyFont="1" applyFill="1" applyBorder="1" applyAlignment="1">
      <alignment horizontal="left" vertical="center"/>
    </xf>
    <xf numFmtId="14" fontId="10" fillId="2" borderId="5" xfId="0" applyNumberFormat="1" applyFont="1" applyFill="1" applyBorder="1" applyAlignment="1">
      <alignment horizontal="left" vertical="center"/>
    </xf>
    <xf numFmtId="0" fontId="10" fillId="2" borderId="4" xfId="0" applyFont="1" applyFill="1" applyBorder="1" applyAlignment="1" applyProtection="1">
      <alignment horizontal="left" vertical="center" wrapText="1"/>
      <protection locked="0"/>
    </xf>
    <xf numFmtId="0" fontId="10" fillId="2" borderId="6" xfId="0" applyFont="1" applyFill="1" applyBorder="1" applyAlignment="1" applyProtection="1">
      <alignment horizontal="left" vertical="center" wrapText="1"/>
      <protection locked="0"/>
    </xf>
    <xf numFmtId="0" fontId="10" fillId="2" borderId="5" xfId="0" applyFont="1" applyFill="1" applyBorder="1" applyAlignment="1" applyProtection="1">
      <alignment horizontal="left" vertical="center" wrapText="1"/>
      <protection locked="0"/>
    </xf>
    <xf numFmtId="0" fontId="91" fillId="2" borderId="20" xfId="0" applyFont="1" applyFill="1" applyBorder="1" applyAlignment="1">
      <alignment vertical="center" wrapText="1"/>
    </xf>
    <xf numFmtId="0" fontId="91" fillId="2" borderId="29" xfId="0" applyFont="1" applyFill="1" applyBorder="1" applyAlignment="1">
      <alignment vertical="center" wrapText="1"/>
    </xf>
    <xf numFmtId="0" fontId="91" fillId="2" borderId="14" xfId="0" applyFont="1" applyFill="1" applyBorder="1" applyAlignment="1">
      <alignment vertical="center" wrapText="1"/>
    </xf>
    <xf numFmtId="0" fontId="91" fillId="2" borderId="15" xfId="0" applyFont="1" applyFill="1" applyBorder="1" applyAlignment="1">
      <alignment vertical="center" wrapText="1"/>
    </xf>
    <xf numFmtId="0" fontId="91" fillId="2" borderId="0" xfId="0" applyFont="1" applyFill="1" applyBorder="1" applyAlignment="1">
      <alignment vertical="center" wrapText="1"/>
    </xf>
    <xf numFmtId="0" fontId="91" fillId="2" borderId="45" xfId="0" applyFont="1" applyFill="1" applyBorder="1" applyAlignment="1">
      <alignment vertical="center" wrapText="1"/>
    </xf>
    <xf numFmtId="0" fontId="91" fillId="2" borderId="16" xfId="0" applyFont="1" applyFill="1" applyBorder="1" applyAlignment="1">
      <alignment vertical="center" wrapText="1"/>
    </xf>
    <xf numFmtId="0" fontId="91" fillId="2" borderId="12" xfId="0" applyFont="1" applyFill="1" applyBorder="1" applyAlignment="1">
      <alignment vertical="center" wrapText="1"/>
    </xf>
    <xf numFmtId="0" fontId="91" fillId="2" borderId="17" xfId="0" applyFont="1" applyFill="1" applyBorder="1" applyAlignment="1">
      <alignment vertical="center" wrapText="1"/>
    </xf>
    <xf numFmtId="0" fontId="85" fillId="18" borderId="8" xfId="0" applyFont="1" applyFill="1" applyBorder="1" applyAlignment="1">
      <alignment horizontal="center" vertical="center"/>
    </xf>
    <xf numFmtId="0" fontId="85" fillId="18" borderId="10" xfId="0" applyFont="1" applyFill="1" applyBorder="1" applyAlignment="1">
      <alignment horizontal="center" vertical="center"/>
    </xf>
    <xf numFmtId="0" fontId="85" fillId="16" borderId="8" xfId="0" applyFont="1" applyFill="1" applyBorder="1" applyAlignment="1">
      <alignment horizontal="center" vertical="center"/>
    </xf>
    <xf numFmtId="0" fontId="85" fillId="16" borderId="10" xfId="0" applyFont="1" applyFill="1" applyBorder="1" applyAlignment="1">
      <alignment horizontal="center" vertical="center"/>
    </xf>
    <xf numFmtId="0" fontId="89" fillId="2" borderId="58" xfId="0" applyFont="1" applyFill="1" applyBorder="1" applyAlignment="1">
      <alignment horizontal="center" vertical="center"/>
    </xf>
    <xf numFmtId="0" fontId="89" fillId="2" borderId="59" xfId="0" applyFont="1" applyFill="1" applyBorder="1" applyAlignment="1">
      <alignment horizontal="center" vertical="center"/>
    </xf>
    <xf numFmtId="0" fontId="89" fillId="2" borderId="60" xfId="0" applyFont="1" applyFill="1" applyBorder="1" applyAlignment="1">
      <alignment horizontal="center" vertical="center"/>
    </xf>
    <xf numFmtId="9" fontId="89" fillId="2" borderId="21" xfId="0" applyNumberFormat="1" applyFont="1" applyFill="1" applyBorder="1" applyAlignment="1">
      <alignment horizontal="center" vertical="center"/>
    </xf>
    <xf numFmtId="9" fontId="89" fillId="2" borderId="22" xfId="0" applyNumberFormat="1" applyFont="1" applyFill="1" applyBorder="1" applyAlignment="1">
      <alignment horizontal="center" vertical="center"/>
    </xf>
    <xf numFmtId="9" fontId="89" fillId="2" borderId="39" xfId="0" applyNumberFormat="1" applyFont="1" applyFill="1" applyBorder="1" applyAlignment="1">
      <alignment horizontal="center" vertical="center"/>
    </xf>
    <xf numFmtId="9" fontId="89" fillId="2" borderId="38" xfId="0" applyNumberFormat="1" applyFont="1" applyFill="1" applyBorder="1" applyAlignment="1">
      <alignment horizontal="center" vertical="center"/>
    </xf>
    <xf numFmtId="9" fontId="89" fillId="2" borderId="40" xfId="0" applyNumberFormat="1" applyFont="1" applyFill="1" applyBorder="1" applyAlignment="1">
      <alignment horizontal="center" vertical="center"/>
    </xf>
    <xf numFmtId="9" fontId="89" fillId="2" borderId="18" xfId="0" applyNumberFormat="1" applyFont="1" applyFill="1" applyBorder="1" applyAlignment="1">
      <alignment horizontal="center" vertical="center"/>
    </xf>
    <xf numFmtId="0" fontId="9" fillId="2" borderId="20" xfId="0" applyFont="1" applyFill="1" applyBorder="1" applyAlignment="1">
      <alignment vertical="center" wrapText="1"/>
    </xf>
    <xf numFmtId="0" fontId="9" fillId="2" borderId="29" xfId="0" applyFont="1" applyFill="1" applyBorder="1" applyAlignment="1">
      <alignment vertical="center" wrapText="1"/>
    </xf>
    <xf numFmtId="0" fontId="9" fillId="2" borderId="14" xfId="0" applyFont="1" applyFill="1" applyBorder="1" applyAlignment="1">
      <alignment vertical="center" wrapText="1"/>
    </xf>
    <xf numFmtId="0" fontId="9" fillId="2" borderId="15" xfId="0" applyFont="1" applyFill="1" applyBorder="1" applyAlignment="1">
      <alignment vertical="center" wrapText="1"/>
    </xf>
    <xf numFmtId="0" fontId="9" fillId="2" borderId="0" xfId="0" applyFont="1" applyFill="1" applyBorder="1" applyAlignment="1">
      <alignment vertical="center" wrapText="1"/>
    </xf>
    <xf numFmtId="0" fontId="9" fillId="2" borderId="45" xfId="0" applyFont="1" applyFill="1" applyBorder="1" applyAlignment="1">
      <alignment vertical="center" wrapText="1"/>
    </xf>
    <xf numFmtId="0" fontId="9" fillId="2" borderId="16" xfId="0" applyFont="1" applyFill="1" applyBorder="1" applyAlignment="1">
      <alignment vertical="center" wrapText="1"/>
    </xf>
    <xf numFmtId="0" fontId="9" fillId="2" borderId="12" xfId="0" applyFont="1" applyFill="1" applyBorder="1" applyAlignment="1">
      <alignment vertical="center" wrapText="1"/>
    </xf>
    <xf numFmtId="0" fontId="9" fillId="2" borderId="17" xfId="0" applyFont="1" applyFill="1" applyBorder="1" applyAlignment="1">
      <alignment vertical="center" wrapText="1"/>
    </xf>
    <xf numFmtId="14" fontId="8" fillId="2" borderId="4" xfId="0" applyNumberFormat="1" applyFont="1" applyFill="1" applyBorder="1" applyAlignment="1" applyProtection="1">
      <alignment horizontal="left" vertical="center" wrapText="1"/>
      <protection locked="0"/>
    </xf>
    <xf numFmtId="14" fontId="8" fillId="2" borderId="6" xfId="0" applyNumberFormat="1" applyFont="1" applyFill="1" applyBorder="1" applyAlignment="1" applyProtection="1">
      <alignment horizontal="left" vertical="center" wrapText="1"/>
      <protection locked="0"/>
    </xf>
    <xf numFmtId="14" fontId="8" fillId="2" borderId="5" xfId="0" applyNumberFormat="1" applyFont="1" applyFill="1" applyBorder="1" applyAlignment="1" applyProtection="1">
      <alignment horizontal="left" vertical="center" wrapText="1"/>
      <protection locked="0"/>
    </xf>
    <xf numFmtId="0" fontId="67" fillId="37" borderId="21" xfId="0" applyFont="1" applyFill="1" applyBorder="1" applyAlignment="1">
      <alignment horizontal="center" vertical="center" wrapText="1"/>
    </xf>
    <xf numFmtId="0" fontId="68" fillId="0" borderId="11" xfId="0" applyFont="1" applyBorder="1" applyAlignment="1">
      <alignment horizontal="center" wrapText="1"/>
    </xf>
    <xf numFmtId="0" fontId="68" fillId="0" borderId="22" xfId="0" applyFont="1" applyBorder="1" applyAlignment="1">
      <alignment wrapText="1"/>
    </xf>
    <xf numFmtId="2" fontId="46" fillId="0" borderId="4" xfId="0" applyNumberFormat="1" applyFont="1" applyBorder="1" applyAlignment="1">
      <alignment vertical="center" wrapText="1"/>
    </xf>
    <xf numFmtId="2" fontId="1" fillId="0" borderId="6" xfId="0" applyNumberFormat="1" applyFont="1" applyBorder="1" applyAlignment="1">
      <alignment vertical="center" wrapText="1"/>
    </xf>
    <xf numFmtId="0" fontId="53" fillId="0" borderId="0" xfId="0" applyFont="1" applyBorder="1" applyAlignment="1">
      <alignment wrapText="1"/>
    </xf>
    <xf numFmtId="165" fontId="6" fillId="3" borderId="20" xfId="0" applyNumberFormat="1" applyFont="1" applyFill="1" applyBorder="1" applyAlignment="1">
      <alignment horizontal="center" vertical="center" wrapText="1"/>
    </xf>
    <xf numFmtId="165" fontId="6" fillId="3" borderId="29" xfId="0" applyNumberFormat="1" applyFont="1" applyFill="1" applyBorder="1" applyAlignment="1">
      <alignment horizontal="center" vertical="center" wrapText="1"/>
    </xf>
    <xf numFmtId="165" fontId="6" fillId="3" borderId="14" xfId="0" applyNumberFormat="1" applyFont="1" applyFill="1" applyBorder="1" applyAlignment="1">
      <alignment horizontal="center" vertical="center" wrapText="1"/>
    </xf>
    <xf numFmtId="165" fontId="6" fillId="3" borderId="15" xfId="0" applyNumberFormat="1" applyFont="1" applyFill="1" applyBorder="1" applyAlignment="1">
      <alignment horizontal="center" vertical="center" wrapText="1"/>
    </xf>
    <xf numFmtId="165" fontId="6" fillId="3" borderId="0" xfId="0" applyNumberFormat="1" applyFont="1" applyFill="1" applyBorder="1" applyAlignment="1">
      <alignment horizontal="center" vertical="center" wrapText="1"/>
    </xf>
    <xf numFmtId="165" fontId="6" fillId="3" borderId="45" xfId="0" applyNumberFormat="1" applyFont="1" applyFill="1" applyBorder="1" applyAlignment="1">
      <alignment horizontal="center" vertical="center" wrapText="1"/>
    </xf>
    <xf numFmtId="0" fontId="1" fillId="0" borderId="20" xfId="0" applyFont="1" applyBorder="1" applyAlignment="1">
      <alignment horizontal="center" vertical="center"/>
    </xf>
    <xf numFmtId="0" fontId="1" fillId="0" borderId="29"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0" xfId="0" applyFont="1" applyBorder="1" applyAlignment="1">
      <alignment horizontal="center" vertical="center"/>
    </xf>
    <xf numFmtId="0" fontId="1" fillId="0" borderId="45" xfId="0" applyFont="1" applyBorder="1" applyAlignment="1">
      <alignment horizontal="center" vertical="center"/>
    </xf>
    <xf numFmtId="0" fontId="1" fillId="0" borderId="16" xfId="0" applyFont="1" applyBorder="1" applyAlignment="1">
      <alignment horizontal="center" vertical="center"/>
    </xf>
    <xf numFmtId="0" fontId="1" fillId="0" borderId="12" xfId="0" applyFont="1" applyBorder="1" applyAlignment="1">
      <alignment horizontal="center" vertical="center"/>
    </xf>
    <xf numFmtId="0" fontId="1" fillId="0" borderId="17" xfId="0" applyFont="1" applyBorder="1" applyAlignment="1">
      <alignment horizontal="center" vertical="center"/>
    </xf>
  </cellXfs>
  <cellStyles count="1">
    <cellStyle name="Normal" xfId="0" builtinId="0"/>
  </cellStyles>
  <dxfs count="18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fill>
        <patternFill>
          <bgColor rgb="FF00B050"/>
        </patternFill>
      </fill>
    </dxf>
    <dxf>
      <font>
        <b/>
        <i val="0"/>
        <color theme="0"/>
      </font>
      <fill>
        <patternFill>
          <bgColor rgb="FFFF0000"/>
        </patternFill>
      </fill>
    </dxf>
    <dxf>
      <fill>
        <patternFill>
          <bgColor rgb="FFFF0000"/>
        </patternFill>
      </fill>
    </dxf>
    <dxf>
      <fill>
        <patternFill>
          <bgColor rgb="FFFF0000"/>
        </patternFill>
      </fill>
    </dxf>
    <dxf>
      <fill>
        <patternFill>
          <bgColor rgb="FFFF0000"/>
        </patternFill>
      </fill>
    </dxf>
    <dxf>
      <font>
        <color theme="0"/>
      </font>
      <fill>
        <patternFill patternType="solid">
          <bgColor rgb="FF00B050"/>
        </patternFill>
      </fill>
    </dxf>
    <dxf>
      <font>
        <color theme="0"/>
      </font>
      <fill>
        <patternFill patternType="solid">
          <bgColor rgb="FF00B050"/>
        </patternFill>
      </fill>
    </dxf>
    <dxf>
      <font>
        <color theme="0"/>
      </font>
      <fill>
        <patternFill>
          <bgColor rgb="FF00B050"/>
        </patternFill>
      </fill>
    </dxf>
    <dxf>
      <font>
        <b/>
        <i val="0"/>
        <color theme="0"/>
      </font>
      <fill>
        <patternFill>
          <bgColor rgb="FFFF0000"/>
        </patternFill>
      </fill>
    </dxf>
    <dxf>
      <fill>
        <patternFill>
          <bgColor rgb="FF00B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theme="0"/>
      </font>
      <fill>
        <patternFill patternType="solid">
          <fgColor rgb="FF00B050"/>
          <bgColor rgb="FF5C9E5F"/>
        </patternFill>
      </fill>
    </dxf>
    <dxf>
      <font>
        <b/>
        <i val="0"/>
        <color auto="1"/>
      </font>
      <fill>
        <patternFill>
          <bgColor rgb="FFFFFF00"/>
        </patternFill>
      </fill>
    </dxf>
    <dxf>
      <font>
        <b/>
        <i val="0"/>
        <color theme="0"/>
      </font>
      <fill>
        <patternFill>
          <bgColor rgb="FFC00000"/>
        </patternFill>
      </fill>
    </dxf>
    <dxf>
      <font>
        <b/>
        <i val="0"/>
        <color theme="0"/>
      </font>
      <fill>
        <patternFill>
          <bgColor rgb="FF5C9E5F"/>
        </patternFill>
      </fill>
    </dxf>
    <dxf>
      <font>
        <b/>
        <i val="0"/>
        <color auto="1"/>
      </font>
      <fill>
        <patternFill>
          <bgColor rgb="FFFFC000"/>
        </patternFill>
      </fill>
    </dxf>
    <dxf>
      <font>
        <b/>
        <i val="0"/>
        <color theme="0"/>
      </font>
      <fill>
        <patternFill>
          <bgColor rgb="FFC00000"/>
        </patternFill>
      </fill>
    </dxf>
    <dxf>
      <font>
        <b/>
        <i val="0"/>
        <color theme="0"/>
      </font>
      <fill>
        <patternFill>
          <bgColor rgb="FF5C9E5F"/>
        </patternFill>
      </fill>
    </dxf>
    <dxf>
      <font>
        <b/>
        <i val="0"/>
        <color auto="1"/>
      </font>
      <fill>
        <patternFill>
          <bgColor rgb="FFFFC000"/>
        </patternFill>
      </fill>
    </dxf>
    <dxf>
      <font>
        <b/>
        <i val="0"/>
        <color theme="0"/>
      </font>
      <fill>
        <patternFill>
          <bgColor rgb="FFC00000"/>
        </patternFill>
      </fill>
    </dxf>
    <dxf>
      <font>
        <b/>
        <i val="0"/>
        <color theme="0"/>
      </font>
      <fill>
        <patternFill>
          <bgColor rgb="FF5C9E5F"/>
        </patternFill>
      </fill>
    </dxf>
    <dxf>
      <font>
        <b/>
        <i val="0"/>
        <color theme="0"/>
      </font>
      <fill>
        <patternFill>
          <bgColor rgb="FFC00000"/>
        </patternFill>
      </fill>
    </dxf>
    <dxf>
      <font>
        <b/>
        <i val="0"/>
        <color theme="0"/>
      </font>
      <fill>
        <patternFill>
          <fgColor rgb="FF43BD60"/>
          <bgColor rgb="FF5C9E5F"/>
        </patternFill>
      </fill>
    </dxf>
    <dxf>
      <font>
        <b/>
        <i val="0"/>
        <color theme="0"/>
      </font>
      <fill>
        <patternFill>
          <bgColor rgb="FFC00000"/>
        </patternFill>
      </fill>
    </dxf>
    <dxf>
      <font>
        <color theme="0"/>
      </font>
      <fill>
        <patternFill>
          <bgColor rgb="FFC00000"/>
        </patternFill>
      </fill>
    </dxf>
    <dxf>
      <font>
        <b/>
        <i val="0"/>
        <color theme="1"/>
      </font>
      <fill>
        <patternFill>
          <bgColor rgb="FFFFC000"/>
        </patternFill>
      </fill>
    </dxf>
    <dxf>
      <font>
        <b/>
        <i val="0"/>
        <color theme="0"/>
      </font>
      <fill>
        <patternFill>
          <fgColor theme="0"/>
          <bgColor rgb="FF5C9E5F"/>
        </patternFill>
      </fill>
    </dxf>
    <dxf>
      <font>
        <b/>
        <i val="0"/>
        <color theme="0"/>
      </font>
      <fill>
        <patternFill>
          <bgColor rgb="FF5C9E5F"/>
        </patternFill>
      </fill>
    </dxf>
    <dxf>
      <font>
        <b/>
        <i val="0"/>
        <color theme="0"/>
      </font>
      <fill>
        <patternFill>
          <bgColor rgb="FFC00000"/>
        </patternFill>
      </fill>
    </dxf>
    <dxf>
      <font>
        <b/>
        <i val="0"/>
        <color theme="0"/>
      </font>
      <fill>
        <patternFill patternType="solid">
          <fgColor rgb="FF00B050"/>
          <bgColor rgb="FF5C9E5F"/>
        </patternFill>
      </fill>
    </dxf>
    <dxf>
      <font>
        <b/>
        <i val="0"/>
        <color auto="1"/>
      </font>
      <fill>
        <patternFill>
          <bgColor rgb="FFFFFF00"/>
        </patternFill>
      </fill>
    </dxf>
    <dxf>
      <font>
        <b/>
        <i val="0"/>
        <color theme="0"/>
      </font>
      <fill>
        <patternFill>
          <bgColor rgb="FFC00000"/>
        </patternFill>
      </fill>
    </dxf>
    <dxf>
      <fill>
        <patternFill>
          <bgColor rgb="FFFF0000"/>
        </patternFill>
      </fill>
    </dxf>
    <dxf>
      <fill>
        <patternFill>
          <bgColor rgb="FFFF0000"/>
        </patternFill>
      </fill>
    </dxf>
    <dxf>
      <font>
        <b/>
        <i val="0"/>
        <color theme="0"/>
      </font>
      <fill>
        <patternFill>
          <bgColor rgb="FFC000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theme="0"/>
      </font>
      <fill>
        <patternFill>
          <bgColor rgb="FFC0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0"/>
      </font>
      <fill>
        <patternFill>
          <bgColor rgb="FFC00000"/>
        </patternFill>
      </fill>
    </dxf>
    <dxf>
      <font>
        <b/>
        <i val="0"/>
        <color theme="0"/>
      </font>
      <fill>
        <patternFill>
          <bgColor rgb="FF00B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fill>
        <patternFill>
          <bgColor rgb="FF00B050"/>
        </patternFill>
      </fill>
    </dxf>
    <dxf>
      <font>
        <color theme="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4</xdr:col>
      <xdr:colOff>2781300</xdr:colOff>
      <xdr:row>0</xdr:row>
      <xdr:rowOff>1143000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0"/>
          <a:ext cx="10058400" cy="1143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1130300</xdr:colOff>
      <xdr:row>0</xdr:row>
      <xdr:rowOff>622300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756400" cy="622300"/>
        </a:xfrm>
        <a:prstGeom prst="rect">
          <a:avLst/>
        </a:prstGeom>
      </xdr:spPr>
    </xdr:pic>
    <xdr:clientData/>
  </xdr:twoCellAnchor>
  <xdr:twoCellAnchor editAs="oneCell">
    <xdr:from>
      <xdr:col>0</xdr:col>
      <xdr:colOff>0</xdr:colOff>
      <xdr:row>47</xdr:row>
      <xdr:rowOff>0</xdr:rowOff>
    </xdr:from>
    <xdr:to>
      <xdr:col>6</xdr:col>
      <xdr:colOff>1130300</xdr:colOff>
      <xdr:row>47</xdr:row>
      <xdr:rowOff>622300</xdr:rowOff>
    </xdr:to>
    <xdr:pic>
      <xdr:nvPicPr>
        <xdr:cNvPr id="4"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756400" cy="6223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4</xdr:col>
      <xdr:colOff>2781300</xdr:colOff>
      <xdr:row>0</xdr:row>
      <xdr:rowOff>1143000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0"/>
          <a:ext cx="10039350" cy="1143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1143000</xdr:colOff>
      <xdr:row>0</xdr:row>
      <xdr:rowOff>133350</xdr:rowOff>
    </xdr:from>
    <xdr:to>
      <xdr:col>5</xdr:col>
      <xdr:colOff>133350</xdr:colOff>
      <xdr:row>0</xdr:row>
      <xdr:rowOff>133350</xdr:rowOff>
    </xdr:to>
    <xdr:pic>
      <xdr:nvPicPr>
        <xdr:cNvPr id="2" name="Picture 2" descr="PrudentialCalBlue.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95800" y="133350"/>
          <a:ext cx="1828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rentjungle.com/" TargetMode="External"/><Relationship Id="rId2" Type="http://schemas.openxmlformats.org/officeDocument/2006/relationships/hyperlink" Target="http://www.rentrange.com/" TargetMode="External"/><Relationship Id="rId1" Type="http://schemas.openxmlformats.org/officeDocument/2006/relationships/hyperlink" Target="http://www.rentometer.com/"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hyperlink" Target="http://www.rentrange.com/" TargetMode="External"/><Relationship Id="rId1" Type="http://schemas.openxmlformats.org/officeDocument/2006/relationships/hyperlink" Target="http://www.rentometer.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hyperlink" Target="http://maps.google.com/" TargetMode="External"/><Relationship Id="rId1" Type="http://schemas.openxmlformats.org/officeDocument/2006/relationships/hyperlink" Target="http://www.zillow.com/"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realestate.yahoo.com/Homevalues" TargetMode="External"/><Relationship Id="rId2" Type="http://schemas.openxmlformats.org/officeDocument/2006/relationships/hyperlink" Target="http://www.bing.com/maps/" TargetMode="External"/><Relationship Id="rId1" Type="http://schemas.openxmlformats.org/officeDocument/2006/relationships/hyperlink" Target="http://maps.google.com/maps?hl=en&amp;tab=ll" TargetMode="External"/><Relationship Id="rId5" Type="http://schemas.openxmlformats.org/officeDocument/2006/relationships/drawing" Target="../drawings/drawing2.xml"/><Relationship Id="rId4" Type="http://schemas.openxmlformats.org/officeDocument/2006/relationships/hyperlink" Target="mailto:Duane@PremierMoneySource.com"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www.rentometer.com/" TargetMode="External"/><Relationship Id="rId2" Type="http://schemas.openxmlformats.org/officeDocument/2006/relationships/hyperlink" Target="http://www.rentjungle.com/" TargetMode="External"/><Relationship Id="rId1" Type="http://schemas.openxmlformats.org/officeDocument/2006/relationships/hyperlink" Target="http://www.rentometer.com/" TargetMode="External"/><Relationship Id="rId4"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3" Type="http://schemas.openxmlformats.org/officeDocument/2006/relationships/hyperlink" Target="http://realestate.yahoo.com/Homevalues" TargetMode="External"/><Relationship Id="rId2" Type="http://schemas.openxmlformats.org/officeDocument/2006/relationships/hyperlink" Target="http://www.zillow.com/" TargetMode="External"/><Relationship Id="rId1" Type="http://schemas.openxmlformats.org/officeDocument/2006/relationships/hyperlink" Target="http://maps.google.com/maps?hl=en&amp;tab=ll" TargetMode="External"/><Relationship Id="rId4" Type="http://schemas.openxmlformats.org/officeDocument/2006/relationships/hyperlink" Target="mailto:Duane@Premiermoneysource.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realestate.yahoo.com/Homevalues" TargetMode="External"/><Relationship Id="rId2" Type="http://schemas.openxmlformats.org/officeDocument/2006/relationships/hyperlink" Target="http://www.zillow.com/" TargetMode="External"/><Relationship Id="rId1" Type="http://schemas.openxmlformats.org/officeDocument/2006/relationships/hyperlink" Target="http://maps.google.com/maps?hl=en&amp;tab=ll" TargetMode="External"/><Relationship Id="rId4" Type="http://schemas.openxmlformats.org/officeDocument/2006/relationships/hyperlink" Target="mailto:Duane@Premiermoneysource.com"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2" Type="http://schemas.openxmlformats.org/officeDocument/2006/relationships/hyperlink" Target="http://www.rentrange.com/" TargetMode="External"/><Relationship Id="rId1" Type="http://schemas.openxmlformats.org/officeDocument/2006/relationships/hyperlink" Target="http://www.rentometer.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80"/>
  <sheetViews>
    <sheetView workbookViewId="0">
      <selection activeCell="C10" sqref="C10"/>
    </sheetView>
  </sheetViews>
  <sheetFormatPr defaultRowHeight="26.25" x14ac:dyDescent="0.4"/>
  <cols>
    <col min="1" max="1" width="42.42578125" style="7" customWidth="1"/>
    <col min="2" max="2" width="22.28515625" style="7" customWidth="1"/>
    <col min="3" max="3" width="36.140625" style="7" customWidth="1"/>
    <col min="4" max="4" width="8.5703125" style="7" customWidth="1"/>
    <col min="5" max="5" width="67.85546875" style="7" customWidth="1"/>
    <col min="6" max="6" width="3" style="7" customWidth="1"/>
    <col min="7" max="8" width="26.28515625" style="7" customWidth="1"/>
    <col min="9" max="9" width="3" style="7" customWidth="1"/>
    <col min="10" max="10" width="26.28515625" style="7" customWidth="1"/>
    <col min="11" max="12" width="23.5703125" style="7" customWidth="1"/>
    <col min="13" max="13" width="6.5703125" style="3" customWidth="1"/>
    <col min="14" max="16" width="37.85546875" style="3" customWidth="1"/>
    <col min="17" max="17" width="33" style="3" customWidth="1"/>
    <col min="18" max="21" width="29.42578125" style="3" customWidth="1"/>
    <col min="22" max="22" width="64.7109375" style="3" customWidth="1"/>
    <col min="23" max="23" width="9.140625" style="3" customWidth="1"/>
    <col min="24" max="24" width="15.5703125" style="3" customWidth="1"/>
    <col min="25" max="25" width="22.140625" style="3" customWidth="1"/>
    <col min="26" max="26" width="9.140625" style="3" customWidth="1"/>
    <col min="27" max="27" width="15.5703125" style="3" customWidth="1"/>
    <col min="28" max="28" width="22.140625" style="3" customWidth="1"/>
    <col min="29" max="59" width="9.140625" style="3" customWidth="1"/>
    <col min="60" max="256" width="9.140625" style="1" customWidth="1"/>
  </cols>
  <sheetData>
    <row r="1" spans="1:28" s="3" customFormat="1" ht="93.75" customHeight="1" x14ac:dyDescent="0.4">
      <c r="A1" s="2"/>
      <c r="B1" s="2"/>
      <c r="C1" s="2"/>
      <c r="D1" s="2"/>
      <c r="E1" s="2"/>
      <c r="F1" s="2"/>
      <c r="G1" s="2"/>
      <c r="H1" s="2"/>
      <c r="I1" s="2"/>
      <c r="J1" s="2"/>
      <c r="K1" s="2"/>
      <c r="L1" s="2"/>
    </row>
    <row r="2" spans="1:28" s="85" customFormat="1" ht="47.25" customHeight="1" x14ac:dyDescent="0.7">
      <c r="A2" s="159" t="s">
        <v>676</v>
      </c>
      <c r="B2" s="160"/>
      <c r="C2" s="124"/>
      <c r="D2" s="124"/>
      <c r="E2" s="124"/>
      <c r="F2" s="124"/>
      <c r="G2" s="124"/>
      <c r="H2" s="124"/>
      <c r="I2" s="124"/>
      <c r="J2" s="124"/>
      <c r="K2" s="161"/>
      <c r="L2" s="85" t="s">
        <v>8</v>
      </c>
      <c r="M2" s="85" t="s">
        <v>8</v>
      </c>
    </row>
    <row r="3" spans="1:28" s="51" customFormat="1" ht="35.25" customHeight="1" x14ac:dyDescent="0.25">
      <c r="A3" s="908" t="s">
        <v>76</v>
      </c>
      <c r="B3" s="154"/>
      <c r="C3" s="154"/>
      <c r="D3" s="154"/>
      <c r="E3" s="154"/>
      <c r="F3" s="154"/>
      <c r="G3" s="1004" t="s">
        <v>82</v>
      </c>
      <c r="H3" s="1004"/>
      <c r="I3" s="154"/>
      <c r="J3" s="1004" t="s">
        <v>675</v>
      </c>
      <c r="K3" s="1004"/>
      <c r="Q3" s="806"/>
    </row>
    <row r="4" spans="1:28" s="3" customFormat="1" ht="50.25" customHeight="1" x14ac:dyDescent="0.25">
      <c r="A4" s="1005" t="s">
        <v>716</v>
      </c>
      <c r="B4" s="1006"/>
      <c r="C4" s="1006"/>
      <c r="D4" s="1006"/>
      <c r="E4" s="1007"/>
      <c r="G4" s="984">
        <v>2600</v>
      </c>
      <c r="H4" s="921">
        <v>4100</v>
      </c>
      <c r="I4" s="870"/>
      <c r="J4" s="934" t="s">
        <v>600</v>
      </c>
      <c r="K4" s="921">
        <v>6</v>
      </c>
      <c r="Q4" s="807"/>
    </row>
    <row r="5" spans="1:28" s="85" customFormat="1" ht="21" customHeight="1" x14ac:dyDescent="0.7">
      <c r="A5" s="104"/>
      <c r="B5" s="104"/>
      <c r="E5" s="104"/>
      <c r="F5" s="104"/>
      <c r="G5" s="104"/>
      <c r="H5" s="104"/>
      <c r="I5" s="104"/>
      <c r="J5" s="104"/>
      <c r="K5" s="104"/>
      <c r="L5" s="104"/>
      <c r="M5" s="104"/>
      <c r="Q5" s="14"/>
    </row>
    <row r="6" spans="1:28" s="85" customFormat="1" ht="35.25" customHeight="1" x14ac:dyDescent="0.7">
      <c r="A6" s="813" t="s">
        <v>678</v>
      </c>
      <c r="B6" s="814"/>
      <c r="C6" s="874"/>
      <c r="E6" s="808" t="s">
        <v>677</v>
      </c>
      <c r="F6" s="809"/>
      <c r="G6" s="809"/>
      <c r="H6" s="810"/>
      <c r="I6" s="810"/>
      <c r="J6" s="810"/>
      <c r="K6" s="811"/>
      <c r="L6" s="104" t="s">
        <v>8</v>
      </c>
      <c r="M6" s="104"/>
      <c r="N6" s="813" t="s">
        <v>661</v>
      </c>
      <c r="O6" s="896"/>
      <c r="P6" s="896"/>
      <c r="Q6" s="897"/>
    </row>
    <row r="7" spans="1:28" s="85" customFormat="1" ht="35.25" customHeight="1" x14ac:dyDescent="0.7">
      <c r="A7" s="878" t="s">
        <v>453</v>
      </c>
      <c r="B7" s="948"/>
      <c r="C7" s="36"/>
      <c r="D7" s="56"/>
      <c r="G7" s="920" t="s">
        <v>195</v>
      </c>
      <c r="H7" s="932"/>
      <c r="J7" s="920" t="s">
        <v>196</v>
      </c>
      <c r="K7" s="932"/>
      <c r="M7" s="104"/>
      <c r="N7" s="898" t="s">
        <v>664</v>
      </c>
      <c r="O7" s="899" t="s">
        <v>665</v>
      </c>
      <c r="P7" s="898" t="s">
        <v>666</v>
      </c>
      <c r="Q7" s="898" t="s">
        <v>667</v>
      </c>
      <c r="V7" s="871" t="s">
        <v>645</v>
      </c>
      <c r="W7" s="286"/>
      <c r="X7" s="283">
        <f>SUM(Y7/H8)</f>
        <v>-4.5014166666666668E-2</v>
      </c>
      <c r="Y7" s="54">
        <f>SUM(H8-C18-C30)</f>
        <v>-13504.25</v>
      </c>
      <c r="Z7" s="872"/>
      <c r="AA7" s="283">
        <f>SUM(AB7/K8)</f>
        <v>0.83499776315789476</v>
      </c>
      <c r="AB7" s="54">
        <f>SUM(K8-C18-C30)</f>
        <v>1586495.75</v>
      </c>
    </row>
    <row r="8" spans="1:28" s="85" customFormat="1" ht="35.25" customHeight="1" x14ac:dyDescent="0.7">
      <c r="A8" s="879" t="s">
        <v>64</v>
      </c>
      <c r="B8" s="949"/>
      <c r="C8" s="36">
        <v>205000</v>
      </c>
      <c r="D8" s="56"/>
      <c r="E8" s="918" t="s">
        <v>35</v>
      </c>
      <c r="F8" s="112"/>
      <c r="H8" s="933">
        <v>300000</v>
      </c>
      <c r="K8" s="933">
        <v>1900000</v>
      </c>
      <c r="M8" s="104"/>
      <c r="N8" s="900" t="s">
        <v>662</v>
      </c>
      <c r="O8" s="866">
        <v>200</v>
      </c>
      <c r="P8" s="867">
        <v>0</v>
      </c>
      <c r="Q8" s="285">
        <f>SUM(O8*P8)</f>
        <v>0</v>
      </c>
      <c r="V8" s="871" t="s">
        <v>644</v>
      </c>
      <c r="W8" s="286"/>
      <c r="X8" s="283">
        <f>SUM(Y8/H8)</f>
        <v>-9.0028333333333335E-2</v>
      </c>
      <c r="Y8" s="54">
        <f>SUM(Y7/K4)*12</f>
        <v>-27008.5</v>
      </c>
      <c r="Z8" s="873"/>
      <c r="AA8" s="283">
        <f>SUM(AB8/K8)</f>
        <v>1.6699955263157895</v>
      </c>
      <c r="AB8" s="54">
        <f>SUM(AB7/K4)*12</f>
        <v>3172991.5</v>
      </c>
    </row>
    <row r="9" spans="1:28" s="85" customFormat="1" ht="35.25" customHeight="1" x14ac:dyDescent="0.7">
      <c r="A9" s="879" t="s">
        <v>0</v>
      </c>
      <c r="B9" s="946">
        <f t="shared" ref="B9:B16" si="0">SUM(C9/$C$8)</f>
        <v>0.1951219512195122</v>
      </c>
      <c r="C9" s="36">
        <v>40000</v>
      </c>
      <c r="D9" s="56"/>
      <c r="E9" s="919" t="s">
        <v>78</v>
      </c>
      <c r="F9" s="145"/>
      <c r="G9" s="935">
        <f>SUM(C8/H8)</f>
        <v>0.68333333333333335</v>
      </c>
      <c r="H9" s="941">
        <f>SUM(C8+C9+C10+C12)/H8</f>
        <v>0.81666666666666665</v>
      </c>
      <c r="I9" s="924"/>
      <c r="J9" s="935">
        <f>SUM(C8/K8)</f>
        <v>0.10789473684210527</v>
      </c>
      <c r="K9" s="941">
        <f>SUM(C8+C9+C10+C12)/K8</f>
        <v>0.12894736842105264</v>
      </c>
      <c r="M9" s="104"/>
      <c r="N9" s="900" t="s">
        <v>663</v>
      </c>
      <c r="O9" s="866">
        <v>150</v>
      </c>
      <c r="P9" s="867">
        <v>0</v>
      </c>
      <c r="Q9" s="285">
        <f>SUM(O9*P9)</f>
        <v>0</v>
      </c>
      <c r="V9" s="871" t="s">
        <v>671</v>
      </c>
      <c r="W9" s="872"/>
      <c r="X9" s="283">
        <f>SUM(Y9/(C20))</f>
        <v>1.9098731642260395E-2</v>
      </c>
      <c r="Y9" s="54">
        <f>SUM(H8-C18-C30+H39)</f>
        <v>-13504.25</v>
      </c>
      <c r="Z9" s="872"/>
      <c r="AA9" s="283">
        <f>SUM(AB9/(C20))</f>
        <v>-2.2437422723095795</v>
      </c>
      <c r="AB9" s="54">
        <f>SUM(K8-C18-C30+H39)</f>
        <v>1586495.75</v>
      </c>
    </row>
    <row r="10" spans="1:28" s="85" customFormat="1" ht="35.25" customHeight="1" x14ac:dyDescent="0.7">
      <c r="A10" s="879" t="s">
        <v>1</v>
      </c>
      <c r="B10" s="946">
        <f t="shared" si="0"/>
        <v>0</v>
      </c>
      <c r="C10" s="36">
        <v>0</v>
      </c>
      <c r="D10" s="56"/>
      <c r="G10" s="936"/>
      <c r="J10" s="936"/>
      <c r="M10" s="104"/>
      <c r="N10" s="900" t="s">
        <v>668</v>
      </c>
      <c r="O10" s="866">
        <v>75</v>
      </c>
      <c r="P10" s="869">
        <f>G4</f>
        <v>2600</v>
      </c>
      <c r="Q10" s="285">
        <f>SUM(O10*P10)</f>
        <v>195000</v>
      </c>
      <c r="V10" s="871" t="s">
        <v>670</v>
      </c>
      <c r="W10" s="872"/>
      <c r="X10" s="283">
        <f>SUM(Y10/(C20))</f>
        <v>3.819746328452079E-2</v>
      </c>
      <c r="Y10" s="54">
        <f>SUM((Y9/K4)*12)</f>
        <v>-27008.5</v>
      </c>
      <c r="Z10" s="872"/>
      <c r="AA10" s="283">
        <f>SUM(AB10/(C20))</f>
        <v>-4.4874845446191589</v>
      </c>
      <c r="AB10" s="54">
        <f>SUM((AB9/K4)*12)</f>
        <v>3172991.5</v>
      </c>
    </row>
    <row r="11" spans="1:28" s="85" customFormat="1" ht="35.25" customHeight="1" x14ac:dyDescent="0.7">
      <c r="A11" s="879" t="s">
        <v>599</v>
      </c>
      <c r="B11" s="946">
        <f t="shared" si="0"/>
        <v>0</v>
      </c>
      <c r="C11" s="36">
        <v>0</v>
      </c>
      <c r="D11" s="56" t="s">
        <v>8</v>
      </c>
      <c r="E11" s="892" t="s">
        <v>672</v>
      </c>
      <c r="F11" s="112"/>
      <c r="G11" s="937">
        <f>SUM(H11/(C18-C13))</f>
        <v>0.12703779481031</v>
      </c>
      <c r="H11" s="925">
        <f>SUM(H8-C18+C13-C30)</f>
        <v>31495.75</v>
      </c>
      <c r="J11" s="937">
        <f>SUM(K11/(C18-C13))</f>
        <v>6.58062190366614</v>
      </c>
      <c r="K11" s="925">
        <f>SUM(K8-C18+C13-C30)</f>
        <v>1631495.75</v>
      </c>
      <c r="M11" s="104"/>
      <c r="N11" s="900" t="s">
        <v>650</v>
      </c>
      <c r="O11" s="868"/>
      <c r="P11" s="868"/>
      <c r="Q11" s="285">
        <v>175000</v>
      </c>
    </row>
    <row r="12" spans="1:28" s="85" customFormat="1" ht="35.25" customHeight="1" x14ac:dyDescent="0.7">
      <c r="A12" s="879" t="s">
        <v>2</v>
      </c>
      <c r="B12" s="946">
        <f t="shared" si="0"/>
        <v>0</v>
      </c>
      <c r="C12" s="36">
        <v>0</v>
      </c>
      <c r="D12" s="56"/>
      <c r="E12" s="893" t="s">
        <v>673</v>
      </c>
      <c r="F12" s="112"/>
      <c r="G12" s="935">
        <f>SUM(H12/(C18-C13))</f>
        <v>0.25407558962061999</v>
      </c>
      <c r="H12" s="926">
        <f>SUM((H11/K4)*12)</f>
        <v>62991.5</v>
      </c>
      <c r="I12" s="104"/>
      <c r="J12" s="935">
        <f>SUM(K12/(C18-C13))</f>
        <v>13.16124380733228</v>
      </c>
      <c r="K12" s="926">
        <f>SUM((K11/K4)*12)</f>
        <v>3262991.5</v>
      </c>
      <c r="M12" s="104"/>
      <c r="N12" s="900"/>
      <c r="O12" s="868"/>
      <c r="P12" s="868"/>
      <c r="Q12" s="285">
        <v>0</v>
      </c>
    </row>
    <row r="13" spans="1:28" s="85" customFormat="1" ht="35.25" customHeight="1" x14ac:dyDescent="0.7">
      <c r="A13" s="879" t="s">
        <v>684</v>
      </c>
      <c r="B13" s="946">
        <f t="shared" si="0"/>
        <v>0.21951219512195122</v>
      </c>
      <c r="C13" s="817">
        <f>J28</f>
        <v>45000</v>
      </c>
      <c r="D13" s="56"/>
      <c r="G13" s="936"/>
      <c r="H13" s="338"/>
      <c r="J13" s="936"/>
      <c r="K13" s="338"/>
      <c r="M13" s="104"/>
      <c r="N13" s="900"/>
      <c r="O13" s="868"/>
      <c r="P13" s="868"/>
      <c r="Q13" s="285">
        <v>0</v>
      </c>
    </row>
    <row r="14" spans="1:28" s="85" customFormat="1" ht="35.25" customHeight="1" x14ac:dyDescent="0.7">
      <c r="A14" s="879" t="s">
        <v>22</v>
      </c>
      <c r="B14" s="946">
        <f t="shared" si="0"/>
        <v>2.5609756097560977E-3</v>
      </c>
      <c r="C14" s="817">
        <f>P19</f>
        <v>525</v>
      </c>
      <c r="D14" s="9"/>
      <c r="E14" s="950" t="s">
        <v>688</v>
      </c>
      <c r="G14" s="937">
        <f>SUM(H14/(C20))</f>
        <v>1.9098731642260395E-2</v>
      </c>
      <c r="H14" s="925">
        <f>SUM(H8-C18-C30)</f>
        <v>-13504.25</v>
      </c>
      <c r="J14" s="937">
        <f>SUM(K14/(C20))</f>
        <v>-2.2437422723095795</v>
      </c>
      <c r="K14" s="925">
        <f>SUM(K8-C18-C30)</f>
        <v>1586495.75</v>
      </c>
      <c r="M14" s="104" t="s">
        <v>8</v>
      </c>
      <c r="N14" s="900"/>
      <c r="O14" s="868"/>
      <c r="P14" s="868"/>
      <c r="Q14" s="285">
        <v>0</v>
      </c>
    </row>
    <row r="15" spans="1:28" ht="35.25" customHeight="1" x14ac:dyDescent="0.7">
      <c r="A15" s="879" t="s">
        <v>597</v>
      </c>
      <c r="B15" s="946">
        <f t="shared" si="0"/>
        <v>5.8536585365853658E-3</v>
      </c>
      <c r="C15" s="817">
        <f>P20</f>
        <v>1200</v>
      </c>
      <c r="D15" s="9"/>
      <c r="E15" s="951" t="s">
        <v>689</v>
      </c>
      <c r="F15" s="85"/>
      <c r="G15" s="935">
        <f>SUM(H15/(C20))</f>
        <v>3.819746328452079E-2</v>
      </c>
      <c r="H15" s="926">
        <f>SUM((H14/K4)*12)</f>
        <v>-27008.5</v>
      </c>
      <c r="I15" s="85"/>
      <c r="J15" s="935">
        <f>SUM(K15/(C20))</f>
        <v>-4.4874845446191589</v>
      </c>
      <c r="K15" s="926">
        <f>SUM((K14/K4)*12)</f>
        <v>3172991.5</v>
      </c>
      <c r="L15" s="2"/>
      <c r="M15" s="3" t="e">
        <v>#DIV/0!</v>
      </c>
      <c r="N15" s="900"/>
      <c r="O15" s="868"/>
      <c r="P15" s="868"/>
      <c r="Q15" s="285">
        <v>0</v>
      </c>
    </row>
    <row r="16" spans="1:28" ht="35.25" customHeight="1" x14ac:dyDescent="0.4">
      <c r="A16" s="879" t="s">
        <v>598</v>
      </c>
      <c r="B16" s="946">
        <f t="shared" si="0"/>
        <v>5.8500000000000002E-3</v>
      </c>
      <c r="C16" s="817">
        <f>P21</f>
        <v>1199.25</v>
      </c>
      <c r="D16" s="9"/>
      <c r="E16" s="2"/>
      <c r="F16" s="2"/>
      <c r="G16" s="938"/>
      <c r="H16" s="2"/>
      <c r="I16" s="2"/>
      <c r="J16" s="938"/>
      <c r="K16" s="2"/>
      <c r="L16" s="2"/>
      <c r="P16" s="901" t="s">
        <v>24</v>
      </c>
      <c r="Q16" s="281">
        <f>SUM(Q8:Q15)</f>
        <v>370000</v>
      </c>
    </row>
    <row r="17" spans="1:16" ht="35.25" customHeight="1" x14ac:dyDescent="0.7">
      <c r="A17" s="879" t="s">
        <v>680</v>
      </c>
      <c r="B17" s="945">
        <f>G37</f>
        <v>0</v>
      </c>
      <c r="C17" s="817">
        <f>-H37</f>
        <v>0</v>
      </c>
      <c r="D17" s="9"/>
      <c r="E17" s="950" t="s">
        <v>690</v>
      </c>
      <c r="F17" s="85"/>
      <c r="G17" s="937">
        <f>SUM(H17/(C20))</f>
        <v>1.3022515075334055E-2</v>
      </c>
      <c r="H17" s="925">
        <f>SUM(H11-J31)</f>
        <v>-9207.9046137781334</v>
      </c>
      <c r="I17" s="85"/>
      <c r="J17" s="937">
        <f>SUM(K17/(C20))</f>
        <v>-2.2498184888765054</v>
      </c>
      <c r="K17" s="925">
        <f>SUM(K11-J31)</f>
        <v>1590792.0953862218</v>
      </c>
      <c r="L17" s="2"/>
    </row>
    <row r="18" spans="1:16" ht="35.25" customHeight="1" x14ac:dyDescent="0.7">
      <c r="A18" s="875"/>
      <c r="B18" s="876" t="s">
        <v>681</v>
      </c>
      <c r="C18" s="877">
        <f>SUM(C8+C9+C10+C11+C12+C13+C14+C15+C16+C17)</f>
        <v>292924.25</v>
      </c>
      <c r="D18" s="9"/>
      <c r="E18" s="952" t="s">
        <v>691</v>
      </c>
      <c r="F18" s="85"/>
      <c r="G18" s="935">
        <f>SUM(H18/(C20))</f>
        <v>2.604503015066811E-2</v>
      </c>
      <c r="H18" s="926">
        <f>SUM((H17/K4)*12)</f>
        <v>-18415.809227556267</v>
      </c>
      <c r="I18" s="85"/>
      <c r="J18" s="935">
        <f>SUM(K18/(C20))</f>
        <v>-4.4996369777530116</v>
      </c>
      <c r="K18" s="926">
        <f>SUM((K17/K4)*12)</f>
        <v>3181584.190772444</v>
      </c>
      <c r="L18" s="2"/>
      <c r="N18" s="813" t="s">
        <v>609</v>
      </c>
      <c r="O18" s="814"/>
      <c r="P18" s="874"/>
    </row>
    <row r="19" spans="1:16" ht="35.25" customHeight="1" x14ac:dyDescent="0.4">
      <c r="A19" s="880" t="s">
        <v>697</v>
      </c>
      <c r="B19" s="947">
        <f>SUM(C19/$C$8)</f>
        <v>4.8780487804878048</v>
      </c>
      <c r="C19" s="817">
        <f>G25</f>
        <v>1000000</v>
      </c>
      <c r="D19" s="9"/>
      <c r="E19" s="3"/>
      <c r="F19" s="3"/>
      <c r="G19" s="3"/>
      <c r="H19" s="927"/>
      <c r="I19" s="3"/>
      <c r="J19" s="3"/>
      <c r="K19" s="927"/>
      <c r="L19" s="2"/>
      <c r="N19" s="879" t="s">
        <v>22</v>
      </c>
      <c r="O19" s="819">
        <v>3.5000000000000001E-3</v>
      </c>
      <c r="P19" s="818">
        <f>SUM((H8*O19)/12)*K4</f>
        <v>525</v>
      </c>
    </row>
    <row r="20" spans="1:16" ht="35.25" customHeight="1" x14ac:dyDescent="0.7">
      <c r="A20" s="875"/>
      <c r="B20" s="876" t="s">
        <v>669</v>
      </c>
      <c r="C20" s="877">
        <f>SUM(C18-C19)</f>
        <v>-707075.75</v>
      </c>
      <c r="D20" s="9"/>
      <c r="E20" s="892" t="s">
        <v>97</v>
      </c>
      <c r="F20" s="145"/>
      <c r="G20" s="942">
        <f>SUM(C9/G4)</f>
        <v>15.384615384615385</v>
      </c>
      <c r="H20" s="928">
        <f>SUM(C9/H4)</f>
        <v>9.7560975609756095</v>
      </c>
      <c r="I20" s="85"/>
      <c r="J20" s="143" t="s">
        <v>8</v>
      </c>
      <c r="K20" s="14" t="s">
        <v>8</v>
      </c>
      <c r="L20" s="2"/>
      <c r="N20" s="879" t="s">
        <v>597</v>
      </c>
      <c r="O20" s="820">
        <v>200</v>
      </c>
      <c r="P20" s="818">
        <f>SUM(O20*K4)</f>
        <v>1200</v>
      </c>
    </row>
    <row r="21" spans="1:16" ht="35.25" customHeight="1" x14ac:dyDescent="0.4">
      <c r="A21" s="1"/>
      <c r="B21" s="1"/>
      <c r="C21" s="1"/>
      <c r="D21" s="9"/>
      <c r="E21" s="953" t="s">
        <v>98</v>
      </c>
      <c r="F21" s="145"/>
      <c r="G21" s="943">
        <f>SUM(H8/G4)</f>
        <v>115.38461538461539</v>
      </c>
      <c r="H21" s="929">
        <f>SUM(H8/H4)</f>
        <v>73.170731707317074</v>
      </c>
      <c r="I21" s="2"/>
      <c r="J21" s="931">
        <f>SUM(K8/G4)</f>
        <v>730.76923076923072</v>
      </c>
      <c r="K21" s="930">
        <f>SUM(K8/H4)</f>
        <v>463.41463414634148</v>
      </c>
      <c r="L21" s="2"/>
      <c r="N21" s="879" t="s">
        <v>598</v>
      </c>
      <c r="O21" s="819">
        <v>1.17E-2</v>
      </c>
      <c r="P21" s="818">
        <f>SUM(C8*O21)/12*K4</f>
        <v>1199.25</v>
      </c>
    </row>
    <row r="22" spans="1:16" ht="35.25" customHeight="1" x14ac:dyDescent="0.7">
      <c r="A22" s="884" t="s">
        <v>679</v>
      </c>
      <c r="B22" s="885"/>
      <c r="C22" s="886"/>
      <c r="D22" s="9"/>
      <c r="E22" s="893" t="s">
        <v>321</v>
      </c>
      <c r="F22" s="145"/>
      <c r="G22" s="939">
        <f>SUM(H11/H8)</f>
        <v>0.10498583333333333</v>
      </c>
      <c r="H22" s="940">
        <f>SUM(H14/H8)</f>
        <v>-4.5014166666666668E-2</v>
      </c>
      <c r="I22" s="924"/>
      <c r="J22" s="939">
        <f>SUM(AB7/H8)</f>
        <v>5.2883191666666667</v>
      </c>
      <c r="K22" s="940">
        <f>SUM(K14/K8)</f>
        <v>0.83499776315789476</v>
      </c>
      <c r="L22" s="2"/>
    </row>
    <row r="23" spans="1:16" ht="35.25" customHeight="1" x14ac:dyDescent="0.7">
      <c r="A23" s="881" t="s">
        <v>606</v>
      </c>
      <c r="B23" s="944">
        <v>0.05</v>
      </c>
      <c r="C23" s="922">
        <f>H8*B23</f>
        <v>15000</v>
      </c>
      <c r="D23" s="9"/>
      <c r="E23" s="104"/>
      <c r="F23" s="104"/>
      <c r="G23" s="85"/>
      <c r="H23" s="104"/>
      <c r="I23" s="104"/>
      <c r="J23" s="104"/>
      <c r="K23" s="104"/>
      <c r="L23" s="2"/>
      <c r="N23" s="894" t="s">
        <v>651</v>
      </c>
      <c r="O23" s="894" t="s">
        <v>351</v>
      </c>
      <c r="P23" s="894" t="s">
        <v>652</v>
      </c>
    </row>
    <row r="24" spans="1:16" ht="35.25" customHeight="1" x14ac:dyDescent="0.4">
      <c r="A24" s="881" t="s">
        <v>680</v>
      </c>
      <c r="B24" s="945">
        <f>G38</f>
        <v>0</v>
      </c>
      <c r="C24" s="922">
        <f>-H38</f>
        <v>0</v>
      </c>
      <c r="D24" s="9"/>
      <c r="E24" s="688" t="s">
        <v>683</v>
      </c>
      <c r="F24" s="689"/>
      <c r="G24" s="912"/>
      <c r="H24" s="910"/>
      <c r="I24" s="910"/>
      <c r="J24" s="910"/>
      <c r="K24" s="913"/>
      <c r="L24" s="2"/>
      <c r="N24" s="895" t="s">
        <v>653</v>
      </c>
      <c r="O24" s="895" t="s">
        <v>657</v>
      </c>
      <c r="P24" s="895" t="s">
        <v>656</v>
      </c>
    </row>
    <row r="25" spans="1:16" ht="35.25" customHeight="1" x14ac:dyDescent="0.4">
      <c r="A25" s="882" t="s">
        <v>595</v>
      </c>
      <c r="B25" s="946">
        <f>SUM(C25/$C$8)</f>
        <v>1.6097560975609755E-3</v>
      </c>
      <c r="C25" s="922">
        <f>P30</f>
        <v>330</v>
      </c>
      <c r="D25" s="9"/>
      <c r="E25" s="903" t="s">
        <v>697</v>
      </c>
      <c r="F25" s="1"/>
      <c r="G25" s="909">
        <v>1000000</v>
      </c>
      <c r="H25" s="1"/>
      <c r="I25" s="1"/>
      <c r="J25" s="1"/>
      <c r="K25" s="1"/>
      <c r="L25" s="2"/>
      <c r="N25" s="769" t="s">
        <v>654</v>
      </c>
      <c r="O25" s="769" t="s">
        <v>658</v>
      </c>
      <c r="P25" s="769" t="s">
        <v>656</v>
      </c>
    </row>
    <row r="26" spans="1:16" ht="35.25" customHeight="1" x14ac:dyDescent="0.4">
      <c r="A26" s="882" t="s">
        <v>594</v>
      </c>
      <c r="B26" s="946">
        <f>SUM(C26/$C$8)</f>
        <v>6.5853658536585364E-3</v>
      </c>
      <c r="C26" s="922">
        <f>P31</f>
        <v>1350</v>
      </c>
      <c r="D26" s="9"/>
      <c r="E26" s="1"/>
      <c r="F26" s="1"/>
      <c r="G26" s="1"/>
      <c r="H26" s="1"/>
      <c r="I26" s="1"/>
      <c r="J26" s="1"/>
      <c r="K26" s="1"/>
      <c r="L26" s="2"/>
      <c r="N26" s="895" t="s">
        <v>655</v>
      </c>
      <c r="O26" s="895" t="s">
        <v>660</v>
      </c>
      <c r="P26" s="895" t="s">
        <v>656</v>
      </c>
    </row>
    <row r="27" spans="1:16" ht="35.25" customHeight="1" x14ac:dyDescent="0.4">
      <c r="A27" s="882" t="s">
        <v>596</v>
      </c>
      <c r="B27" s="946">
        <f>SUM(C27/$C$8)</f>
        <v>1.4634146341463415E-2</v>
      </c>
      <c r="C27" s="36">
        <v>3000</v>
      </c>
      <c r="D27" s="9"/>
      <c r="E27" s="903" t="s">
        <v>54</v>
      </c>
      <c r="F27" s="1"/>
      <c r="G27" s="902" t="s">
        <v>204</v>
      </c>
      <c r="H27" s="902" t="s">
        <v>685</v>
      </c>
      <c r="I27" s="13"/>
      <c r="J27" s="902" t="s">
        <v>686</v>
      </c>
      <c r="K27" s="1"/>
      <c r="L27" s="2"/>
      <c r="N27" s="769" t="s">
        <v>659</v>
      </c>
      <c r="O27" s="769" t="s">
        <v>660</v>
      </c>
      <c r="P27" s="769" t="s">
        <v>656</v>
      </c>
    </row>
    <row r="28" spans="1:16" ht="35.25" customHeight="1" x14ac:dyDescent="0.7">
      <c r="A28" s="881" t="s">
        <v>190</v>
      </c>
      <c r="B28" s="944">
        <v>3.0000000000000001E-3</v>
      </c>
      <c r="C28" s="922">
        <f>SUM(H8*B28)</f>
        <v>900</v>
      </c>
      <c r="D28" s="9"/>
      <c r="E28" s="1"/>
      <c r="F28" s="104"/>
      <c r="G28" s="914">
        <v>0.09</v>
      </c>
      <c r="H28" s="916">
        <f>SUM((G28*G25)/12)</f>
        <v>7500</v>
      </c>
      <c r="I28" s="911"/>
      <c r="J28" s="916">
        <f>SUM(H28*K4)</f>
        <v>45000</v>
      </c>
      <c r="K28" s="1"/>
      <c r="L28" s="2"/>
      <c r="N28" s="85"/>
      <c r="O28" s="15"/>
      <c r="P28" s="85"/>
    </row>
    <row r="29" spans="1:16" ht="35.25" customHeight="1" x14ac:dyDescent="0.4">
      <c r="A29" s="883" t="s">
        <v>527</v>
      </c>
      <c r="B29" s="946">
        <f>SUM(C29/$C$8)</f>
        <v>0</v>
      </c>
      <c r="C29" s="816">
        <v>0</v>
      </c>
      <c r="D29" s="9"/>
      <c r="E29" s="1"/>
      <c r="F29" s="1"/>
      <c r="G29" s="1"/>
      <c r="H29" s="1"/>
      <c r="I29" s="1"/>
      <c r="J29" s="1"/>
      <c r="K29" s="1"/>
      <c r="L29" s="2"/>
      <c r="N29" s="884" t="s">
        <v>610</v>
      </c>
      <c r="O29" s="890"/>
      <c r="P29" s="891"/>
    </row>
    <row r="30" spans="1:16" ht="35.25" customHeight="1" x14ac:dyDescent="0.4">
      <c r="A30" s="887"/>
      <c r="B30" s="888" t="s">
        <v>682</v>
      </c>
      <c r="C30" s="923">
        <f>SUM(C23+C24+C25+C26+C27+C28+C29)</f>
        <v>20580</v>
      </c>
      <c r="D30" s="9"/>
      <c r="E30" s="903" t="s">
        <v>692</v>
      </c>
      <c r="F30" s="1"/>
      <c r="G30" s="902" t="s">
        <v>693</v>
      </c>
      <c r="H30" s="902" t="s">
        <v>694</v>
      </c>
      <c r="I30" s="13"/>
      <c r="J30" s="902" t="s">
        <v>695</v>
      </c>
      <c r="K30" s="902" t="s">
        <v>696</v>
      </c>
      <c r="L30" s="1"/>
      <c r="N30" s="882" t="s">
        <v>595</v>
      </c>
      <c r="O30" s="37">
        <v>1.0999999999999999E-2</v>
      </c>
      <c r="P30" s="821">
        <f>SUM((H8*O30))/10</f>
        <v>330</v>
      </c>
    </row>
    <row r="31" spans="1:16" ht="35.25" customHeight="1" x14ac:dyDescent="0.4">
      <c r="A31" s="887"/>
      <c r="B31" s="888" t="s">
        <v>607</v>
      </c>
      <c r="C31" s="923">
        <f>SUM(C18+C30)</f>
        <v>313504.25</v>
      </c>
      <c r="D31" s="9"/>
      <c r="E31" s="1"/>
      <c r="F31" s="104"/>
      <c r="G31" s="681">
        <v>5000</v>
      </c>
      <c r="H31" s="914">
        <v>0.45</v>
      </c>
      <c r="I31" s="911"/>
      <c r="J31" s="10">
        <f>SUM(H11-G31)*G34*H31</f>
        <v>40703.654613778133</v>
      </c>
      <c r="K31" s="917">
        <f>SUM(J31/G25)</f>
        <v>4.0703654613778131E-2</v>
      </c>
      <c r="L31" s="1"/>
      <c r="M31" s="684" t="s">
        <v>8</v>
      </c>
      <c r="N31" s="882" t="s">
        <v>594</v>
      </c>
      <c r="O31" s="37">
        <v>4.4999999999999998E-2</v>
      </c>
      <c r="P31" s="821">
        <f>SUM((O31*H8))/10</f>
        <v>1350</v>
      </c>
    </row>
    <row r="32" spans="1:16" ht="35.25" customHeight="1" x14ac:dyDescent="0.7">
      <c r="A32" s="85"/>
      <c r="B32" s="85"/>
      <c r="C32" s="85"/>
      <c r="D32" s="9"/>
      <c r="E32" s="1"/>
      <c r="F32" s="1"/>
      <c r="G32" s="1"/>
      <c r="H32" s="1"/>
      <c r="I32" s="1"/>
      <c r="J32" s="1"/>
      <c r="K32" s="1"/>
      <c r="L32" s="2"/>
      <c r="M32" s="684"/>
      <c r="N32" s="1"/>
      <c r="O32" s="1"/>
      <c r="P32" s="1"/>
    </row>
    <row r="33" spans="1:16" ht="35.25" customHeight="1" x14ac:dyDescent="0.7">
      <c r="A33" s="85"/>
      <c r="B33" s="85"/>
      <c r="C33" s="85"/>
      <c r="D33" s="85"/>
      <c r="E33" s="1"/>
      <c r="F33" s="1"/>
      <c r="G33" s="902" t="s">
        <v>144</v>
      </c>
      <c r="H33" s="1"/>
      <c r="I33" s="1"/>
      <c r="J33" s="1"/>
      <c r="K33" s="1"/>
      <c r="L33" s="2"/>
      <c r="M33" s="684"/>
      <c r="N33" s="884" t="s">
        <v>611</v>
      </c>
      <c r="O33" s="890"/>
    </row>
    <row r="34" spans="1:16" ht="46.5" customHeight="1" x14ac:dyDescent="0.7">
      <c r="A34" s="85"/>
      <c r="B34" s="85"/>
      <c r="C34" s="85"/>
      <c r="D34" s="85"/>
      <c r="E34" s="1"/>
      <c r="F34" s="1"/>
      <c r="G34" s="917">
        <f>SUM(G25/C18)</f>
        <v>3.413851874674084</v>
      </c>
      <c r="H34" s="1"/>
      <c r="I34" s="1"/>
      <c r="J34" s="1"/>
      <c r="K34" s="1"/>
      <c r="L34" s="2"/>
      <c r="M34" s="684"/>
      <c r="N34" s="889" t="s">
        <v>601</v>
      </c>
      <c r="O34" s="812">
        <v>4.5</v>
      </c>
      <c r="P34" s="85"/>
    </row>
    <row r="35" spans="1:16" ht="35.25" customHeight="1" x14ac:dyDescent="0.7">
      <c r="A35" s="85"/>
      <c r="B35" s="85"/>
      <c r="C35" s="85"/>
      <c r="D35" s="85"/>
      <c r="E35" s="1"/>
      <c r="F35" s="1"/>
      <c r="G35" s="1"/>
      <c r="H35" s="1"/>
      <c r="I35" s="1"/>
      <c r="J35" s="1"/>
      <c r="K35" s="1"/>
      <c r="L35" s="2"/>
      <c r="M35" s="684"/>
      <c r="N35" s="889" t="s">
        <v>602</v>
      </c>
      <c r="O35" s="812">
        <v>4.5</v>
      </c>
      <c r="P35" s="85"/>
    </row>
    <row r="36" spans="1:16" s="85" customFormat="1" ht="27" customHeight="1" x14ac:dyDescent="0.7">
      <c r="E36" s="688" t="s">
        <v>687</v>
      </c>
      <c r="F36" s="689"/>
      <c r="G36" s="689"/>
      <c r="H36" s="690"/>
      <c r="I36" s="690"/>
      <c r="J36" s="690"/>
      <c r="K36" s="691"/>
      <c r="L36" s="104" t="s">
        <v>8</v>
      </c>
      <c r="M36" s="104"/>
      <c r="N36" s="889" t="s">
        <v>603</v>
      </c>
      <c r="O36" s="812">
        <v>2.2000000000000002</v>
      </c>
    </row>
    <row r="37" spans="1:16" s="85" customFormat="1" ht="27" customHeight="1" x14ac:dyDescent="0.7">
      <c r="E37" s="907" t="s">
        <v>322</v>
      </c>
      <c r="F37" s="104"/>
      <c r="G37" s="144">
        <v>0</v>
      </c>
      <c r="H37" s="6">
        <f>SUM(C8*G37)</f>
        <v>0</v>
      </c>
      <c r="I37" s="1"/>
      <c r="J37" s="1"/>
      <c r="K37" s="1"/>
      <c r="L37" s="104"/>
      <c r="M37" s="104"/>
      <c r="N37" s="889" t="s">
        <v>604</v>
      </c>
      <c r="O37" s="812">
        <v>2.2000000000000002</v>
      </c>
    </row>
    <row r="38" spans="1:16" s="85" customFormat="1" ht="27" customHeight="1" x14ac:dyDescent="0.7">
      <c r="E38" s="907" t="s">
        <v>526</v>
      </c>
      <c r="F38" s="104"/>
      <c r="G38" s="144">
        <v>0</v>
      </c>
      <c r="H38" s="6">
        <f>SUM(H8*G38)</f>
        <v>0</v>
      </c>
      <c r="I38" s="1"/>
      <c r="J38" s="1"/>
      <c r="K38" s="1"/>
      <c r="L38" s="104"/>
      <c r="M38" s="104"/>
      <c r="N38" s="889" t="s">
        <v>605</v>
      </c>
      <c r="O38" s="812">
        <v>3</v>
      </c>
    </row>
    <row r="39" spans="1:16" s="85" customFormat="1" ht="27" customHeight="1" x14ac:dyDescent="0.7">
      <c r="E39" s="904" t="s">
        <v>608</v>
      </c>
      <c r="F39" s="3"/>
      <c r="G39" s="905"/>
      <c r="H39" s="906">
        <f>SUM(H37:H38)</f>
        <v>0</v>
      </c>
      <c r="I39" s="1"/>
      <c r="J39" s="1"/>
      <c r="K39" s="1"/>
      <c r="L39" s="104"/>
      <c r="M39" s="104"/>
    </row>
    <row r="40" spans="1:16" s="85" customFormat="1" ht="27" customHeight="1" x14ac:dyDescent="0.7">
      <c r="L40" s="104"/>
      <c r="M40" s="104"/>
    </row>
    <row r="41" spans="1:16" s="85" customFormat="1" ht="53.25" customHeight="1" x14ac:dyDescent="0.7">
      <c r="A41" s="159" t="s">
        <v>298</v>
      </c>
      <c r="B41" s="160"/>
      <c r="C41" s="124"/>
      <c r="D41" s="124"/>
      <c r="E41" s="124"/>
      <c r="F41" s="124"/>
      <c r="G41" s="124"/>
      <c r="H41" s="124"/>
      <c r="I41" s="124"/>
      <c r="J41" s="124"/>
      <c r="K41" s="161"/>
      <c r="L41" s="104" t="s">
        <v>8</v>
      </c>
      <c r="M41" s="137"/>
    </row>
    <row r="42" spans="1:16" s="3" customFormat="1" ht="34.5" customHeight="1" x14ac:dyDescent="0.4">
      <c r="A42" s="724" t="s">
        <v>313</v>
      </c>
      <c r="B42" s="725"/>
      <c r="C42" s="726"/>
      <c r="D42" s="2"/>
      <c r="E42" s="730" t="s">
        <v>540</v>
      </c>
      <c r="F42" s="731"/>
      <c r="G42" s="732"/>
      <c r="H42" s="319" t="s">
        <v>272</v>
      </c>
      <c r="I42" s="276"/>
      <c r="J42" s="276"/>
      <c r="K42" s="277"/>
      <c r="L42" s="2"/>
    </row>
    <row r="43" spans="1:16" s="3" customFormat="1" ht="34.5" customHeight="1" x14ac:dyDescent="0.4">
      <c r="A43" s="332"/>
      <c r="B43" s="269" t="s">
        <v>314</v>
      </c>
      <c r="C43" s="571" t="s">
        <v>8</v>
      </c>
      <c r="D43" s="2"/>
      <c r="E43" s="286" t="s">
        <v>396</v>
      </c>
      <c r="G43" s="557">
        <v>0</v>
      </c>
      <c r="H43" s="322" t="s">
        <v>14</v>
      </c>
      <c r="I43" s="275"/>
      <c r="J43" s="323" t="s">
        <v>317</v>
      </c>
      <c r="K43" s="324" t="s">
        <v>274</v>
      </c>
      <c r="L43" s="2"/>
    </row>
    <row r="44" spans="1:16" s="3" customFormat="1" ht="34.5" customHeight="1" x14ac:dyDescent="0.4">
      <c r="A44" s="333"/>
      <c r="B44" s="213" t="s">
        <v>178</v>
      </c>
      <c r="C44" s="37" t="s">
        <v>8</v>
      </c>
      <c r="D44" s="2"/>
      <c r="E44" s="286" t="s">
        <v>397</v>
      </c>
      <c r="G44" s="557">
        <v>0</v>
      </c>
      <c r="H44" s="316" t="s">
        <v>19</v>
      </c>
      <c r="I44" s="493"/>
      <c r="J44" s="111" t="s">
        <v>8</v>
      </c>
      <c r="K44" s="320" t="s">
        <v>8</v>
      </c>
      <c r="L44" s="2"/>
    </row>
    <row r="45" spans="1:16" s="3" customFormat="1" ht="34.5" customHeight="1" x14ac:dyDescent="0.4">
      <c r="A45" s="333"/>
      <c r="B45" s="213" t="s">
        <v>315</v>
      </c>
      <c r="C45" s="111" t="s">
        <v>8</v>
      </c>
      <c r="D45" s="2"/>
      <c r="E45" s="286" t="s">
        <v>398</v>
      </c>
      <c r="G45" s="557">
        <v>0</v>
      </c>
      <c r="H45" s="317" t="s">
        <v>70</v>
      </c>
      <c r="I45" s="493"/>
      <c r="J45" s="111" t="s">
        <v>8</v>
      </c>
      <c r="K45" s="320" t="s">
        <v>8</v>
      </c>
      <c r="L45" s="2"/>
      <c r="N45" s="815" t="s">
        <v>323</v>
      </c>
      <c r="O45" s="334">
        <v>0.16</v>
      </c>
      <c r="P45" s="54">
        <f>SUM(C9+C12+C8)*O45</f>
        <v>39200</v>
      </c>
    </row>
    <row r="46" spans="1:16" s="3" customFormat="1" ht="34.5" customHeight="1" x14ac:dyDescent="0.4">
      <c r="A46" s="333"/>
      <c r="B46" s="213" t="s">
        <v>316</v>
      </c>
      <c r="C46" s="36" t="s">
        <v>8</v>
      </c>
      <c r="D46" s="2"/>
      <c r="H46" s="317" t="s">
        <v>70</v>
      </c>
      <c r="I46" s="493"/>
      <c r="J46" s="111" t="s">
        <v>8</v>
      </c>
      <c r="K46" s="320" t="s">
        <v>8</v>
      </c>
      <c r="L46" s="2"/>
      <c r="O46" s="685" t="s">
        <v>324</v>
      </c>
      <c r="P46" s="54" t="e">
        <v>#REF!</v>
      </c>
    </row>
    <row r="47" spans="1:16" s="3" customFormat="1" ht="34.5" customHeight="1" x14ac:dyDescent="0.4">
      <c r="A47" s="577"/>
      <c r="B47" s="577"/>
      <c r="C47" s="56"/>
      <c r="D47" s="2"/>
      <c r="E47" s="286" t="s">
        <v>544</v>
      </c>
      <c r="G47" s="36" t="s">
        <v>8</v>
      </c>
      <c r="H47" s="318" t="s">
        <v>75</v>
      </c>
      <c r="I47" s="493"/>
      <c r="J47" s="494" t="s">
        <v>8</v>
      </c>
      <c r="K47" s="320" t="s">
        <v>8</v>
      </c>
      <c r="L47" s="2"/>
    </row>
    <row r="48" spans="1:16" s="3" customFormat="1" ht="34.5" customHeight="1" x14ac:dyDescent="0.4">
      <c r="A48" s="724" t="s">
        <v>406</v>
      </c>
      <c r="B48" s="725"/>
      <c r="C48" s="726"/>
      <c r="D48" s="2"/>
      <c r="E48" s="286" t="s">
        <v>304</v>
      </c>
      <c r="G48" s="557">
        <v>0</v>
      </c>
      <c r="H48" s="325" t="s">
        <v>318</v>
      </c>
      <c r="I48" s="326"/>
      <c r="J48" s="327"/>
      <c r="K48" s="321">
        <v>0</v>
      </c>
      <c r="L48" s="2"/>
    </row>
    <row r="49" spans="1:17" s="3" customFormat="1" ht="34.5" customHeight="1" x14ac:dyDescent="0.4">
      <c r="A49" s="274"/>
      <c r="B49" s="269" t="s">
        <v>301</v>
      </c>
      <c r="C49" s="572">
        <v>40938</v>
      </c>
      <c r="H49" s="325" t="s">
        <v>319</v>
      </c>
      <c r="I49" s="326"/>
      <c r="J49" s="327"/>
      <c r="K49" s="495">
        <v>0.05</v>
      </c>
      <c r="L49" s="2"/>
    </row>
    <row r="50" spans="1:17" s="3" customFormat="1" ht="34.5" customHeight="1" x14ac:dyDescent="0.4">
      <c r="A50" s="212"/>
      <c r="B50" s="213" t="s">
        <v>299</v>
      </c>
      <c r="C50" s="573">
        <v>40707</v>
      </c>
      <c r="E50" s="286" t="s">
        <v>400</v>
      </c>
      <c r="G50" s="36" t="s">
        <v>8</v>
      </c>
      <c r="H50" s="328" t="s">
        <v>320</v>
      </c>
      <c r="I50" s="329"/>
      <c r="J50" s="330"/>
      <c r="K50" s="496">
        <v>2.5000000000000001E-2</v>
      </c>
      <c r="L50" s="2"/>
    </row>
    <row r="51" spans="1:17" s="3" customFormat="1" ht="34.5" customHeight="1" x14ac:dyDescent="0.4">
      <c r="A51" s="212"/>
      <c r="B51" s="213" t="s">
        <v>300</v>
      </c>
      <c r="C51" s="573">
        <v>40938</v>
      </c>
      <c r="E51" s="286" t="s">
        <v>545</v>
      </c>
      <c r="G51" s="557">
        <v>0</v>
      </c>
      <c r="I51" s="315" t="s">
        <v>37</v>
      </c>
      <c r="L51" s="2"/>
      <c r="N51" s="270" t="s">
        <v>311</v>
      </c>
      <c r="O51" s="271"/>
      <c r="P51" s="271"/>
      <c r="Q51" s="576"/>
    </row>
    <row r="52" spans="1:17" s="3" customFormat="1" ht="34.5" customHeight="1" x14ac:dyDescent="0.4">
      <c r="A52" s="212"/>
      <c r="B52" s="213" t="s">
        <v>555</v>
      </c>
      <c r="C52" s="121">
        <f>SUM(C51-C50)</f>
        <v>231</v>
      </c>
      <c r="D52" s="2"/>
      <c r="E52" s="286" t="s">
        <v>546</v>
      </c>
      <c r="G52" s="37">
        <v>0</v>
      </c>
      <c r="I52" s="315" t="s">
        <v>74</v>
      </c>
      <c r="L52" s="2"/>
      <c r="N52" s="101"/>
      <c r="O52" s="575"/>
      <c r="P52" s="269" t="s">
        <v>181</v>
      </c>
      <c r="Q52" s="230" t="s">
        <v>8</v>
      </c>
    </row>
    <row r="53" spans="1:17" s="3" customFormat="1" ht="34.5" customHeight="1" x14ac:dyDescent="0.4">
      <c r="D53" s="2"/>
      <c r="I53" s="315" t="s">
        <v>145</v>
      </c>
      <c r="L53" s="2"/>
      <c r="N53" s="99"/>
      <c r="O53" s="574"/>
      <c r="Q53" s="557" t="s">
        <v>8</v>
      </c>
    </row>
    <row r="54" spans="1:17" s="3" customFormat="1" ht="34.5" customHeight="1" x14ac:dyDescent="0.4">
      <c r="A54" s="727" t="s">
        <v>577</v>
      </c>
      <c r="B54" s="728"/>
      <c r="C54" s="729"/>
      <c r="D54" s="2"/>
      <c r="E54" s="286" t="s">
        <v>401</v>
      </c>
      <c r="G54" s="36" t="s">
        <v>8</v>
      </c>
      <c r="L54" s="2"/>
      <c r="N54" s="99"/>
      <c r="O54" s="574"/>
      <c r="Q54" s="557" t="s">
        <v>8</v>
      </c>
    </row>
    <row r="55" spans="1:17" s="3" customFormat="1" ht="34.5" customHeight="1" x14ac:dyDescent="0.4">
      <c r="A55" s="101"/>
      <c r="B55" s="269" t="s">
        <v>27</v>
      </c>
      <c r="C55" s="721">
        <v>0</v>
      </c>
      <c r="D55" s="2"/>
      <c r="E55" s="286" t="s">
        <v>548</v>
      </c>
      <c r="G55" s="557">
        <v>0</v>
      </c>
      <c r="I55" s="270" t="s">
        <v>312</v>
      </c>
      <c r="J55" s="271"/>
      <c r="K55" s="331"/>
      <c r="L55" s="2"/>
      <c r="N55" s="99"/>
      <c r="O55" s="574"/>
      <c r="P55" s="213" t="s">
        <v>30</v>
      </c>
      <c r="Q55" s="557" t="s">
        <v>8</v>
      </c>
    </row>
    <row r="56" spans="1:17" s="3" customFormat="1" ht="34.5" customHeight="1" x14ac:dyDescent="0.4">
      <c r="A56" s="99"/>
      <c r="B56" s="213" t="s">
        <v>381</v>
      </c>
      <c r="C56" s="557">
        <v>0</v>
      </c>
      <c r="D56" s="2"/>
      <c r="E56" s="286" t="s">
        <v>547</v>
      </c>
      <c r="G56" s="37">
        <v>0</v>
      </c>
      <c r="I56" s="101"/>
      <c r="J56" s="269" t="s">
        <v>536</v>
      </c>
      <c r="K56" s="557"/>
      <c r="L56" s="2"/>
      <c r="N56" s="99"/>
      <c r="O56" s="142"/>
      <c r="Q56" s="111" t="s">
        <v>8</v>
      </c>
    </row>
    <row r="57" spans="1:17" s="3" customFormat="1" ht="34.5" customHeight="1" x14ac:dyDescent="0.4">
      <c r="A57" s="99"/>
      <c r="B57" s="100" t="s">
        <v>160</v>
      </c>
      <c r="C57" s="111">
        <v>0</v>
      </c>
      <c r="D57" s="2"/>
      <c r="L57" s="2"/>
    </row>
    <row r="58" spans="1:17" s="3" customFormat="1" ht="34.5" customHeight="1" x14ac:dyDescent="0.4">
      <c r="A58" s="101"/>
      <c r="B58" s="102" t="s">
        <v>178</v>
      </c>
      <c r="C58" s="37">
        <v>0</v>
      </c>
      <c r="D58" s="2"/>
      <c r="E58" s="286" t="s">
        <v>150</v>
      </c>
      <c r="G58" s="557">
        <v>1000</v>
      </c>
      <c r="I58" s="722" t="s">
        <v>539</v>
      </c>
      <c r="J58" s="723"/>
      <c r="K58" s="723"/>
    </row>
    <row r="59" spans="1:17" s="3" customFormat="1" ht="34.5" customHeight="1" x14ac:dyDescent="0.4">
      <c r="A59" s="101"/>
      <c r="B59" s="228" t="s">
        <v>30</v>
      </c>
      <c r="C59" s="720">
        <v>0</v>
      </c>
      <c r="D59" s="2"/>
      <c r="H59" s="2"/>
      <c r="I59" s="99"/>
      <c r="J59" s="286" t="s">
        <v>461</v>
      </c>
      <c r="K59" s="721">
        <v>200000</v>
      </c>
      <c r="L59" s="2"/>
    </row>
    <row r="60" spans="1:17" s="3" customFormat="1" ht="32.25" customHeight="1" x14ac:dyDescent="0.4">
      <c r="A60" s="99"/>
      <c r="B60" s="286" t="s">
        <v>177</v>
      </c>
      <c r="C60" s="111">
        <v>0</v>
      </c>
      <c r="E60" s="739" t="s">
        <v>550</v>
      </c>
      <c r="F60" s="739"/>
      <c r="G60" s="739"/>
      <c r="I60" s="99"/>
      <c r="J60" s="286" t="s">
        <v>462</v>
      </c>
      <c r="K60" s="557">
        <v>200000</v>
      </c>
      <c r="L60" s="2"/>
      <c r="O60" s="99"/>
      <c r="P60" s="100" t="s">
        <v>309</v>
      </c>
      <c r="Q60" s="37" t="s">
        <v>8</v>
      </c>
    </row>
    <row r="61" spans="1:17" s="3" customFormat="1" ht="32.25" customHeight="1" x14ac:dyDescent="0.4">
      <c r="A61" s="101"/>
      <c r="B61" s="269" t="s">
        <v>181</v>
      </c>
      <c r="C61" s="111">
        <v>0</v>
      </c>
      <c r="E61" s="286" t="s">
        <v>104</v>
      </c>
      <c r="G61" s="737">
        <f>'CLOSING (PS)'!C23</f>
        <v>205000</v>
      </c>
      <c r="I61" s="99"/>
      <c r="J61" s="286" t="s">
        <v>157</v>
      </c>
      <c r="K61" s="37">
        <v>0.13</v>
      </c>
      <c r="L61" s="2"/>
      <c r="O61" s="99"/>
      <c r="P61" s="100" t="s">
        <v>303</v>
      </c>
      <c r="Q61" s="36" t="s">
        <v>8</v>
      </c>
    </row>
    <row r="62" spans="1:17" s="3" customFormat="1" ht="26.25" customHeight="1" x14ac:dyDescent="0.4">
      <c r="A62" s="99"/>
      <c r="B62" s="100" t="s">
        <v>382</v>
      </c>
      <c r="C62" s="111" t="s">
        <v>589</v>
      </c>
      <c r="E62" s="286" t="s">
        <v>549</v>
      </c>
      <c r="G62" s="738">
        <f>SUM(G61-G51-G55)</f>
        <v>205000</v>
      </c>
      <c r="I62" s="101"/>
      <c r="J62" s="228" t="s">
        <v>30</v>
      </c>
      <c r="K62" s="557">
        <v>2142.42</v>
      </c>
      <c r="L62" s="2"/>
    </row>
    <row r="63" spans="1:17" s="3" customFormat="1" ht="26.25" customHeight="1" x14ac:dyDescent="0.4">
      <c r="E63" s="2"/>
      <c r="F63" s="2"/>
      <c r="G63" s="2"/>
      <c r="H63" s="2"/>
      <c r="I63" s="99"/>
      <c r="J63" s="286" t="s">
        <v>160</v>
      </c>
      <c r="K63" s="557" t="s">
        <v>537</v>
      </c>
      <c r="L63" s="2"/>
      <c r="O63" s="101"/>
    </row>
    <row r="64" spans="1:17" s="3" customFormat="1" ht="26.25" customHeight="1" x14ac:dyDescent="0.4">
      <c r="D64" s="2"/>
      <c r="E64" s="286" t="s">
        <v>553</v>
      </c>
      <c r="G64" s="557">
        <v>18219.830000000002</v>
      </c>
      <c r="H64" s="2"/>
      <c r="I64" s="99"/>
      <c r="J64" s="286" t="s">
        <v>177</v>
      </c>
      <c r="K64" s="557" t="s">
        <v>463</v>
      </c>
      <c r="L64" s="2"/>
      <c r="O64" s="99"/>
      <c r="P64" s="100" t="s">
        <v>310</v>
      </c>
      <c r="Q64" s="36" t="s">
        <v>8</v>
      </c>
    </row>
    <row r="65" spans="1:12" s="3" customFormat="1" ht="26.25" customHeight="1" x14ac:dyDescent="0.4">
      <c r="D65" s="2"/>
      <c r="E65" s="112" t="s">
        <v>8</v>
      </c>
      <c r="H65" s="2"/>
      <c r="I65" s="2"/>
      <c r="J65" s="2"/>
      <c r="K65" s="2"/>
      <c r="L65" s="2"/>
    </row>
    <row r="66" spans="1:12" s="3" customFormat="1" ht="26.25" customHeight="1" x14ac:dyDescent="0.4">
      <c r="A66" s="2"/>
      <c r="B66" s="2"/>
      <c r="C66" s="2"/>
      <c r="D66" s="2"/>
      <c r="E66" s="2"/>
      <c r="F66" s="2"/>
      <c r="G66" s="2"/>
      <c r="H66" s="2"/>
      <c r="I66" s="2"/>
      <c r="J66" s="2"/>
      <c r="K66" s="2"/>
      <c r="L66" s="2"/>
    </row>
    <row r="67" spans="1:12" s="3" customFormat="1" ht="26.25" customHeight="1" x14ac:dyDescent="0.4">
      <c r="A67" s="2"/>
      <c r="B67" s="2"/>
      <c r="C67" s="2"/>
      <c r="D67" s="2"/>
      <c r="E67" s="2"/>
      <c r="F67" s="2"/>
      <c r="G67" s="2"/>
      <c r="H67" s="2"/>
      <c r="I67" s="2"/>
      <c r="J67" s="2"/>
      <c r="K67" s="2"/>
      <c r="L67" s="2"/>
    </row>
    <row r="68" spans="1:12" s="3" customFormat="1" ht="26.25" customHeight="1" x14ac:dyDescent="0.4">
      <c r="A68" s="2"/>
      <c r="B68" s="2"/>
      <c r="C68" s="2"/>
      <c r="D68" s="2"/>
      <c r="E68" s="2"/>
      <c r="F68" s="2"/>
      <c r="G68" s="2"/>
      <c r="H68" s="2"/>
      <c r="I68" s="2"/>
      <c r="J68" s="2"/>
      <c r="K68" s="2"/>
      <c r="L68" s="2"/>
    </row>
    <row r="69" spans="1:12" s="3" customFormat="1" ht="26.25" customHeight="1" x14ac:dyDescent="0.4">
      <c r="A69" s="2"/>
      <c r="B69" s="2"/>
      <c r="C69" s="2"/>
      <c r="D69" s="2"/>
      <c r="E69" s="2"/>
      <c r="F69" s="2"/>
      <c r="G69" s="2"/>
      <c r="H69" s="2"/>
      <c r="I69" s="2"/>
      <c r="J69" s="2"/>
      <c r="K69" s="2"/>
      <c r="L69" s="2"/>
    </row>
    <row r="70" spans="1:12" s="3" customFormat="1" ht="26.25" customHeight="1" x14ac:dyDescent="0.4">
      <c r="A70" s="2"/>
      <c r="B70" s="2"/>
      <c r="C70" s="2"/>
      <c r="D70" s="2"/>
      <c r="E70" s="2"/>
      <c r="F70" s="2"/>
      <c r="G70" s="2"/>
      <c r="H70" s="2"/>
      <c r="I70" s="2"/>
      <c r="J70" s="2"/>
      <c r="K70" s="2"/>
      <c r="L70" s="2"/>
    </row>
    <row r="71" spans="1:12" s="3" customFormat="1" ht="26.25" customHeight="1" x14ac:dyDescent="0.4">
      <c r="A71" s="2"/>
      <c r="B71" s="2"/>
      <c r="C71" s="2"/>
      <c r="D71" s="2"/>
      <c r="E71" s="2"/>
      <c r="F71" s="2"/>
      <c r="G71" s="2"/>
      <c r="H71" s="2"/>
      <c r="I71" s="2"/>
      <c r="J71" s="2"/>
      <c r="K71" s="2"/>
      <c r="L71" s="2"/>
    </row>
    <row r="72" spans="1:12" s="3" customFormat="1" ht="26.25" customHeight="1" x14ac:dyDescent="0.4">
      <c r="A72" s="2"/>
      <c r="B72" s="2"/>
      <c r="C72" s="2"/>
      <c r="D72" s="2"/>
      <c r="E72" s="2"/>
      <c r="F72" s="2"/>
      <c r="G72" s="2"/>
      <c r="H72" s="2"/>
      <c r="I72" s="2"/>
      <c r="J72" s="2"/>
      <c r="K72" s="2"/>
      <c r="L72" s="2"/>
    </row>
    <row r="73" spans="1:12" s="3" customFormat="1" ht="26.25" customHeight="1" x14ac:dyDescent="0.4">
      <c r="A73" s="2"/>
      <c r="B73" s="2"/>
      <c r="C73" s="2"/>
      <c r="D73" s="2"/>
      <c r="E73" s="2"/>
      <c r="F73" s="2"/>
      <c r="G73" s="2"/>
      <c r="H73" s="2"/>
      <c r="I73" s="2"/>
      <c r="J73" s="2"/>
      <c r="K73" s="2"/>
      <c r="L73" s="2"/>
    </row>
    <row r="74" spans="1:12" s="3" customFormat="1" ht="26.25" customHeight="1" x14ac:dyDescent="0.4">
      <c r="A74" s="2"/>
      <c r="B74" s="2"/>
      <c r="C74" s="2"/>
      <c r="D74" s="2"/>
      <c r="E74" s="2"/>
      <c r="F74" s="2"/>
      <c r="G74" s="2"/>
      <c r="H74" s="2"/>
      <c r="I74" s="2"/>
      <c r="J74" s="2"/>
      <c r="K74" s="2"/>
      <c r="L74" s="2"/>
    </row>
    <row r="75" spans="1:12" s="3" customFormat="1" ht="26.25" customHeight="1" x14ac:dyDescent="0.4">
      <c r="A75" s="2"/>
      <c r="B75" s="2"/>
      <c r="C75" s="2"/>
      <c r="D75" s="2"/>
      <c r="E75" s="2"/>
      <c r="F75" s="2"/>
      <c r="G75" s="2"/>
      <c r="H75" s="2"/>
      <c r="I75" s="2"/>
      <c r="J75" s="2"/>
      <c r="K75" s="2"/>
      <c r="L75" s="2"/>
    </row>
    <row r="76" spans="1:12" s="3" customFormat="1" ht="26.25" customHeight="1" x14ac:dyDescent="0.4">
      <c r="A76" s="2"/>
      <c r="B76" s="2"/>
      <c r="C76" s="2"/>
      <c r="D76" s="2"/>
      <c r="E76" s="2"/>
      <c r="F76" s="2"/>
      <c r="G76" s="2"/>
      <c r="H76" s="2"/>
      <c r="I76" s="2"/>
      <c r="J76" s="2"/>
      <c r="K76" s="2"/>
      <c r="L76" s="2"/>
    </row>
    <row r="77" spans="1:12" s="3" customFormat="1" ht="26.25" customHeight="1" x14ac:dyDescent="0.4">
      <c r="A77" s="2"/>
      <c r="B77" s="2"/>
      <c r="C77" s="2"/>
      <c r="D77" s="2"/>
      <c r="E77" s="2"/>
      <c r="F77" s="2"/>
      <c r="G77" s="2"/>
      <c r="H77" s="2"/>
      <c r="I77" s="2"/>
      <c r="J77" s="2"/>
      <c r="K77" s="2"/>
      <c r="L77" s="2"/>
    </row>
    <row r="78" spans="1:12" s="3" customFormat="1" ht="26.25" customHeight="1" x14ac:dyDescent="0.4">
      <c r="A78" s="2"/>
      <c r="B78" s="2"/>
      <c r="C78" s="2"/>
      <c r="D78" s="2"/>
      <c r="E78" s="2"/>
      <c r="F78" s="2"/>
      <c r="G78" s="2"/>
      <c r="H78" s="2"/>
      <c r="I78" s="2"/>
      <c r="J78" s="2"/>
      <c r="K78" s="2"/>
      <c r="L78" s="2"/>
    </row>
    <row r="79" spans="1:12" s="3" customFormat="1" ht="26.25" customHeight="1" x14ac:dyDescent="0.4">
      <c r="A79" s="2"/>
      <c r="B79" s="2"/>
      <c r="C79" s="2"/>
      <c r="D79" s="2"/>
      <c r="E79" s="2"/>
      <c r="F79" s="2"/>
      <c r="G79" s="2"/>
      <c r="H79" s="2"/>
      <c r="I79" s="2"/>
      <c r="J79" s="2"/>
      <c r="K79" s="2"/>
      <c r="L79" s="2"/>
    </row>
    <row r="80" spans="1:12" s="3" customFormat="1" ht="26.25" customHeight="1" x14ac:dyDescent="0.4">
      <c r="A80" s="2"/>
      <c r="B80" s="2"/>
      <c r="C80" s="2"/>
      <c r="D80" s="2"/>
      <c r="E80" s="2"/>
      <c r="F80" s="2"/>
      <c r="G80" s="2"/>
      <c r="H80" s="2"/>
      <c r="I80" s="2"/>
      <c r="J80" s="2"/>
      <c r="K80" s="2"/>
      <c r="L80" s="2"/>
    </row>
    <row r="81" spans="1:12" s="3" customFormat="1" ht="26.25" customHeight="1" x14ac:dyDescent="0.4">
      <c r="A81" s="2"/>
      <c r="B81" s="2"/>
      <c r="C81" s="2"/>
      <c r="D81" s="2"/>
      <c r="E81" s="2"/>
      <c r="F81" s="2"/>
      <c r="G81" s="2"/>
      <c r="H81" s="2"/>
      <c r="I81" s="2"/>
      <c r="J81" s="2"/>
      <c r="K81" s="2"/>
      <c r="L81" s="2"/>
    </row>
    <row r="82" spans="1:12" s="3" customFormat="1" ht="26.25" customHeight="1" x14ac:dyDescent="0.4">
      <c r="A82" s="2"/>
      <c r="B82" s="2"/>
      <c r="C82" s="2"/>
      <c r="D82" s="2"/>
      <c r="E82" s="2"/>
      <c r="F82" s="2"/>
      <c r="G82" s="2"/>
      <c r="H82" s="2"/>
      <c r="I82" s="2"/>
      <c r="J82" s="2"/>
      <c r="K82" s="2"/>
      <c r="L82" s="2"/>
    </row>
    <row r="83" spans="1:12" s="3" customFormat="1" ht="26.25" customHeight="1" x14ac:dyDescent="0.4">
      <c r="A83" s="2"/>
      <c r="B83" s="2"/>
      <c r="C83" s="2"/>
      <c r="D83" s="2"/>
      <c r="E83" s="2"/>
      <c r="F83" s="2"/>
      <c r="G83" s="2"/>
      <c r="H83" s="2"/>
      <c r="I83" s="2"/>
      <c r="J83" s="2"/>
      <c r="K83" s="2"/>
      <c r="L83" s="2"/>
    </row>
    <row r="84" spans="1:12" s="3" customFormat="1" ht="26.25" customHeight="1" x14ac:dyDescent="0.4">
      <c r="A84" s="2"/>
      <c r="B84" s="2"/>
      <c r="C84" s="2"/>
      <c r="D84" s="2"/>
      <c r="E84" s="2"/>
      <c r="F84" s="2"/>
      <c r="G84" s="2"/>
      <c r="H84" s="2"/>
      <c r="I84" s="2"/>
      <c r="J84" s="2"/>
      <c r="K84" s="2"/>
      <c r="L84" s="2"/>
    </row>
    <row r="85" spans="1:12" s="3" customFormat="1" ht="26.25" customHeight="1" x14ac:dyDescent="0.4">
      <c r="A85" s="2"/>
      <c r="B85" s="2"/>
      <c r="C85" s="2"/>
      <c r="D85" s="2"/>
      <c r="E85" s="2"/>
      <c r="F85" s="2"/>
      <c r="G85" s="2"/>
      <c r="H85" s="2"/>
      <c r="I85" s="2"/>
      <c r="J85" s="2"/>
      <c r="K85" s="2"/>
      <c r="L85" s="2"/>
    </row>
    <row r="86" spans="1:12" s="3" customFormat="1" ht="26.25" customHeight="1" x14ac:dyDescent="0.4">
      <c r="A86" s="2"/>
      <c r="B86" s="2"/>
      <c r="C86" s="2"/>
      <c r="D86" s="2"/>
      <c r="E86" s="2"/>
      <c r="F86" s="2"/>
      <c r="G86" s="2"/>
      <c r="H86" s="2"/>
      <c r="I86" s="2"/>
      <c r="J86" s="2"/>
      <c r="K86" s="2"/>
      <c r="L86" s="2"/>
    </row>
    <row r="87" spans="1:12" s="3" customFormat="1" ht="26.25" customHeight="1" x14ac:dyDescent="0.4">
      <c r="A87" s="2"/>
      <c r="B87" s="2"/>
      <c r="C87" s="2"/>
      <c r="D87" s="2"/>
      <c r="E87" s="2"/>
      <c r="F87" s="2"/>
      <c r="G87" s="2"/>
      <c r="H87" s="2"/>
      <c r="I87" s="2"/>
      <c r="J87" s="2"/>
      <c r="K87" s="2"/>
      <c r="L87" s="2"/>
    </row>
    <row r="88" spans="1:12" s="3" customFormat="1" ht="26.25" customHeight="1" x14ac:dyDescent="0.4">
      <c r="A88" s="2"/>
      <c r="B88" s="2"/>
      <c r="C88" s="2"/>
      <c r="D88" s="2"/>
      <c r="E88" s="2"/>
      <c r="F88" s="2"/>
      <c r="G88" s="2"/>
      <c r="H88" s="2"/>
      <c r="I88" s="2"/>
      <c r="J88" s="2"/>
      <c r="K88" s="2"/>
      <c r="L88" s="2"/>
    </row>
    <row r="89" spans="1:12" s="3" customFormat="1" ht="26.25" customHeight="1" x14ac:dyDescent="0.4">
      <c r="A89" s="2"/>
      <c r="B89" s="2"/>
      <c r="C89" s="2"/>
      <c r="D89" s="2"/>
      <c r="E89" s="2"/>
      <c r="F89" s="2"/>
      <c r="G89" s="2"/>
      <c r="H89" s="2"/>
      <c r="I89" s="2"/>
      <c r="J89" s="2"/>
      <c r="K89" s="2"/>
      <c r="L89" s="2"/>
    </row>
    <row r="90" spans="1:12" s="3" customFormat="1" ht="26.25" customHeight="1" x14ac:dyDescent="0.4">
      <c r="A90" s="2"/>
      <c r="B90" s="2"/>
      <c r="C90" s="2"/>
      <c r="D90" s="2"/>
      <c r="E90" s="2"/>
      <c r="F90" s="2"/>
      <c r="G90" s="2"/>
      <c r="H90" s="2"/>
      <c r="I90" s="2"/>
      <c r="J90" s="2"/>
      <c r="K90" s="2"/>
      <c r="L90" s="2"/>
    </row>
    <row r="91" spans="1:12" s="3" customFormat="1" ht="26.25" customHeight="1" x14ac:dyDescent="0.4">
      <c r="A91" s="2"/>
      <c r="B91" s="2"/>
      <c r="C91" s="2"/>
      <c r="D91" s="2"/>
      <c r="E91" s="2"/>
      <c r="F91" s="2"/>
      <c r="G91" s="2"/>
      <c r="H91" s="2"/>
      <c r="I91" s="2"/>
      <c r="J91" s="2"/>
      <c r="K91" s="2"/>
      <c r="L91" s="2"/>
    </row>
    <row r="92" spans="1:12" s="3" customFormat="1" ht="29.25" customHeight="1" x14ac:dyDescent="0.4">
      <c r="D92" s="2"/>
      <c r="H92" s="2"/>
      <c r="I92" s="2"/>
      <c r="J92" s="2"/>
      <c r="K92" s="2"/>
      <c r="L92" s="2"/>
    </row>
    <row r="93" spans="1:12" s="3" customFormat="1" ht="29.25" customHeight="1" x14ac:dyDescent="0.4">
      <c r="D93" s="2"/>
      <c r="H93" s="2"/>
      <c r="I93" s="2"/>
      <c r="J93" s="2"/>
      <c r="K93" s="2"/>
      <c r="L93" s="2"/>
    </row>
    <row r="94" spans="1:12" s="3" customFormat="1" ht="47.25" customHeight="1" x14ac:dyDescent="0.4">
      <c r="D94" s="2"/>
      <c r="H94" s="2"/>
      <c r="I94" s="2"/>
      <c r="J94" s="2"/>
      <c r="K94" s="2"/>
      <c r="L94" s="2"/>
    </row>
    <row r="95" spans="1:12" s="3" customFormat="1" ht="26.25" customHeight="1" x14ac:dyDescent="0.4">
      <c r="D95" s="915"/>
      <c r="H95" s="2"/>
      <c r="I95" s="2"/>
      <c r="J95" s="2"/>
      <c r="K95" s="2"/>
      <c r="L95" s="2"/>
    </row>
    <row r="96" spans="1:12" s="3" customFormat="1" ht="29.25" customHeight="1" x14ac:dyDescent="0.4">
      <c r="D96" s="2"/>
      <c r="H96" s="2"/>
      <c r="I96" s="2"/>
      <c r="J96" s="2"/>
      <c r="K96" s="2"/>
      <c r="L96" s="2"/>
    </row>
    <row r="97" spans="1:12" s="3" customFormat="1" ht="29.25" customHeight="1" x14ac:dyDescent="0.4">
      <c r="D97" s="2"/>
      <c r="H97" s="2"/>
      <c r="I97" s="2"/>
      <c r="J97" s="2"/>
      <c r="K97" s="2"/>
      <c r="L97" s="2"/>
    </row>
    <row r="98" spans="1:12" s="3" customFormat="1" ht="29.25" customHeight="1" x14ac:dyDescent="0.4">
      <c r="D98" s="2"/>
      <c r="H98" s="2"/>
      <c r="I98" s="2"/>
      <c r="J98" s="2"/>
      <c r="K98" s="2"/>
      <c r="L98" s="2"/>
    </row>
    <row r="99" spans="1:12" s="3" customFormat="1" ht="29.25" customHeight="1" x14ac:dyDescent="0.4">
      <c r="D99" s="2"/>
      <c r="H99" s="2"/>
      <c r="I99" s="2"/>
      <c r="J99" s="2"/>
      <c r="K99" s="2"/>
      <c r="L99" s="2"/>
    </row>
    <row r="100" spans="1:12" s="3" customFormat="1" ht="26.25" customHeight="1" x14ac:dyDescent="0.4">
      <c r="A100" s="2"/>
      <c r="B100" s="2"/>
      <c r="C100" s="2"/>
      <c r="D100" s="2"/>
      <c r="H100" s="2"/>
      <c r="I100" s="2"/>
      <c r="J100" s="2"/>
      <c r="K100" s="2"/>
      <c r="L100" s="2"/>
    </row>
    <row r="101" spans="1:12" s="3" customFormat="1" ht="26.25" customHeight="1" x14ac:dyDescent="0.4">
      <c r="A101" s="2"/>
      <c r="B101" s="2"/>
      <c r="C101" s="2">
        <v>323</v>
      </c>
      <c r="D101" s="2"/>
      <c r="H101" s="2"/>
      <c r="I101" s="2"/>
      <c r="J101" s="2"/>
      <c r="K101" s="2"/>
      <c r="L101" s="2"/>
    </row>
    <row r="102" spans="1:12" s="3" customFormat="1" ht="26.25" customHeight="1" x14ac:dyDescent="0.4">
      <c r="A102" s="2"/>
      <c r="B102" s="2"/>
      <c r="C102" s="2"/>
      <c r="D102" s="2"/>
      <c r="H102" s="2"/>
      <c r="I102" s="2"/>
      <c r="J102" s="2"/>
      <c r="K102" s="2"/>
      <c r="L102" s="2"/>
    </row>
    <row r="103" spans="1:12" s="3" customFormat="1" ht="26.25" customHeight="1" x14ac:dyDescent="0.4">
      <c r="A103" s="2"/>
      <c r="B103" s="2"/>
      <c r="C103" s="2"/>
      <c r="D103" s="2"/>
      <c r="H103" s="2"/>
      <c r="I103" s="2"/>
      <c r="J103" s="2"/>
      <c r="K103" s="2"/>
      <c r="L103" s="2"/>
    </row>
    <row r="104" spans="1:12" s="3" customFormat="1" ht="26.25" customHeight="1" x14ac:dyDescent="0.4">
      <c r="A104" s="2"/>
      <c r="B104" s="2"/>
      <c r="C104" s="2"/>
      <c r="D104" s="2"/>
      <c r="H104" s="2"/>
      <c r="I104" s="2"/>
      <c r="J104" s="2"/>
      <c r="K104" s="2"/>
      <c r="L104" s="2"/>
    </row>
    <row r="105" spans="1:12" s="3" customFormat="1" ht="26.25" customHeight="1" x14ac:dyDescent="0.4">
      <c r="A105" s="2"/>
      <c r="B105" s="2"/>
      <c r="C105" s="2"/>
      <c r="D105" s="2"/>
      <c r="H105" s="2"/>
      <c r="I105" s="2"/>
      <c r="J105" s="2"/>
      <c r="K105" s="2"/>
      <c r="L105" s="2"/>
    </row>
    <row r="106" spans="1:12" s="3" customFormat="1" ht="26.25" customHeight="1" x14ac:dyDescent="0.4">
      <c r="A106" s="2"/>
      <c r="B106" s="2"/>
      <c r="C106" s="2"/>
      <c r="D106" s="2"/>
      <c r="H106" s="2"/>
      <c r="I106" s="2"/>
      <c r="J106" s="2"/>
      <c r="K106" s="2"/>
      <c r="L106" s="2"/>
    </row>
    <row r="107" spans="1:12" s="3" customFormat="1" ht="26.25" customHeight="1" x14ac:dyDescent="0.4">
      <c r="A107" s="2"/>
      <c r="B107" s="2"/>
      <c r="C107" s="2"/>
      <c r="D107" s="2"/>
      <c r="H107" s="2"/>
      <c r="I107" s="2"/>
      <c r="J107" s="2"/>
      <c r="K107" s="2"/>
      <c r="L107" s="2"/>
    </row>
    <row r="108" spans="1:12" s="3" customFormat="1" ht="26.25" customHeight="1" x14ac:dyDescent="0.4">
      <c r="A108" s="2"/>
      <c r="B108" s="2"/>
      <c r="C108" s="2"/>
      <c r="D108" s="2"/>
      <c r="H108" s="2"/>
      <c r="I108" s="2"/>
      <c r="J108" s="2"/>
      <c r="K108" s="2"/>
      <c r="L108" s="2"/>
    </row>
    <row r="109" spans="1:12" s="3" customFormat="1" ht="26.25" customHeight="1" x14ac:dyDescent="0.4">
      <c r="A109" s="2"/>
      <c r="B109" s="2"/>
      <c r="C109" s="2"/>
      <c r="D109" s="2"/>
      <c r="H109" s="2"/>
      <c r="I109" s="2"/>
      <c r="J109" s="2"/>
      <c r="K109" s="2"/>
      <c r="L109" s="2"/>
    </row>
    <row r="110" spans="1:12" s="3" customFormat="1" ht="26.25" customHeight="1" x14ac:dyDescent="0.4">
      <c r="A110" s="2"/>
      <c r="B110" s="2"/>
      <c r="C110" s="2"/>
      <c r="D110" s="2"/>
      <c r="H110" s="2"/>
      <c r="I110" s="2"/>
      <c r="J110" s="2"/>
      <c r="K110" s="2"/>
      <c r="L110" s="2"/>
    </row>
    <row r="111" spans="1:12" s="3" customFormat="1" ht="26.25" customHeight="1" x14ac:dyDescent="0.4">
      <c r="A111" s="2"/>
      <c r="B111" s="2"/>
      <c r="C111" s="2"/>
      <c r="D111" s="2"/>
      <c r="H111" s="2"/>
      <c r="I111" s="2"/>
      <c r="J111" s="2"/>
      <c r="K111" s="2"/>
      <c r="L111" s="2"/>
    </row>
    <row r="112" spans="1:12" s="3" customFormat="1" ht="26.25" customHeight="1" x14ac:dyDescent="0.4">
      <c r="A112" s="2"/>
      <c r="B112" s="2"/>
      <c r="C112" s="2"/>
      <c r="D112" s="2"/>
      <c r="E112" s="5"/>
      <c r="F112" s="5"/>
      <c r="G112" s="96"/>
      <c r="H112" s="2"/>
      <c r="I112" s="2"/>
      <c r="J112" s="2"/>
      <c r="K112" s="2"/>
      <c r="L112" s="2"/>
    </row>
    <row r="113" spans="1:12" s="3" customFormat="1" ht="26.25" customHeight="1" x14ac:dyDescent="0.4">
      <c r="A113" s="2"/>
      <c r="B113" s="2"/>
      <c r="C113" s="2"/>
      <c r="D113" s="2"/>
      <c r="H113" s="2"/>
      <c r="I113" s="2"/>
      <c r="J113" s="2"/>
      <c r="K113" s="2"/>
      <c r="L113" s="2"/>
    </row>
    <row r="114" spans="1:12" s="3" customFormat="1" ht="26.25" customHeight="1" x14ac:dyDescent="0.4">
      <c r="A114" s="2"/>
      <c r="B114" s="2"/>
      <c r="C114" s="2"/>
      <c r="D114" s="2"/>
      <c r="H114" s="2"/>
      <c r="I114" s="2"/>
      <c r="J114" s="2"/>
      <c r="K114" s="2"/>
      <c r="L114" s="2"/>
    </row>
    <row r="115" spans="1:12" s="3" customFormat="1" ht="26.25" customHeight="1" x14ac:dyDescent="0.4">
      <c r="A115" s="2"/>
      <c r="B115" s="2"/>
      <c r="C115" s="2"/>
      <c r="D115" s="2"/>
      <c r="H115" s="2"/>
      <c r="I115" s="2"/>
      <c r="J115" s="2"/>
      <c r="K115" s="2"/>
      <c r="L115" s="2"/>
    </row>
    <row r="116" spans="1:12" s="3" customFormat="1" ht="26.25" customHeight="1" x14ac:dyDescent="0.4">
      <c r="A116" s="2"/>
      <c r="B116" s="2"/>
      <c r="C116" s="2"/>
      <c r="D116" s="2"/>
      <c r="E116" s="2"/>
      <c r="F116" s="2"/>
      <c r="G116" s="2"/>
      <c r="H116" s="2"/>
      <c r="I116" s="2"/>
      <c r="J116" s="2"/>
      <c r="K116" s="2"/>
      <c r="L116" s="2"/>
    </row>
    <row r="117" spans="1:12" s="3" customFormat="1" ht="26.25" customHeight="1" x14ac:dyDescent="0.4">
      <c r="A117" s="2"/>
      <c r="B117" s="2"/>
      <c r="C117" s="2"/>
      <c r="D117" s="2"/>
      <c r="E117" s="2"/>
      <c r="F117" s="2"/>
      <c r="G117" s="2"/>
      <c r="H117" s="2"/>
      <c r="I117" s="2"/>
      <c r="J117" s="2"/>
      <c r="K117" s="2"/>
      <c r="L117" s="2"/>
    </row>
    <row r="118" spans="1:12" s="3" customFormat="1" ht="26.25" customHeight="1" x14ac:dyDescent="0.4">
      <c r="A118" s="2"/>
      <c r="B118" s="2"/>
      <c r="C118" s="2"/>
      <c r="D118" s="2"/>
      <c r="E118" s="2"/>
      <c r="F118" s="2"/>
      <c r="G118" s="2"/>
      <c r="H118" s="2"/>
      <c r="I118" s="2"/>
      <c r="J118" s="2"/>
      <c r="K118" s="2"/>
      <c r="L118" s="2"/>
    </row>
    <row r="119" spans="1:12" s="3" customFormat="1" ht="26.25" customHeight="1" x14ac:dyDescent="0.4">
      <c r="A119" s="2"/>
      <c r="B119" s="2"/>
      <c r="C119" s="2"/>
      <c r="D119" s="2"/>
      <c r="E119" s="2"/>
      <c r="F119" s="2"/>
      <c r="G119" s="2"/>
      <c r="H119" s="2"/>
      <c r="I119" s="2"/>
      <c r="J119" s="2"/>
      <c r="K119" s="2"/>
      <c r="L119" s="2"/>
    </row>
    <row r="120" spans="1:12" s="3" customFormat="1" ht="26.25" customHeight="1" x14ac:dyDescent="0.4">
      <c r="A120" s="2"/>
      <c r="B120" s="2"/>
      <c r="C120" s="2"/>
      <c r="D120" s="2"/>
      <c r="E120" s="2"/>
      <c r="F120" s="2"/>
      <c r="G120" s="2"/>
      <c r="H120" s="2"/>
      <c r="I120" s="2"/>
      <c r="J120" s="2"/>
      <c r="K120" s="2"/>
      <c r="L120" s="2"/>
    </row>
    <row r="121" spans="1:12" s="3" customFormat="1" ht="26.25" customHeight="1" x14ac:dyDescent="0.4">
      <c r="A121" s="2"/>
      <c r="B121" s="2"/>
      <c r="C121" s="2"/>
      <c r="D121" s="2"/>
      <c r="E121" s="2"/>
      <c r="F121" s="2"/>
      <c r="G121" s="2"/>
      <c r="H121" s="2"/>
      <c r="I121" s="2"/>
      <c r="J121" s="2"/>
      <c r="K121" s="2"/>
      <c r="L121" s="2"/>
    </row>
    <row r="122" spans="1:12" s="3" customFormat="1" ht="26.25" customHeight="1" x14ac:dyDescent="0.4">
      <c r="A122" s="2"/>
      <c r="B122" s="2"/>
      <c r="C122" s="2"/>
      <c r="D122" s="2"/>
      <c r="E122" s="2"/>
      <c r="F122" s="2"/>
      <c r="G122" s="2"/>
      <c r="H122" s="2"/>
      <c r="I122" s="2"/>
      <c r="J122" s="2"/>
      <c r="K122" s="2"/>
      <c r="L122" s="2"/>
    </row>
    <row r="123" spans="1:12" s="3" customFormat="1" ht="26.25" customHeight="1" x14ac:dyDescent="0.4">
      <c r="A123" s="2"/>
      <c r="B123" s="2"/>
      <c r="C123" s="2"/>
      <c r="D123" s="2"/>
      <c r="E123" s="2"/>
      <c r="F123" s="2"/>
      <c r="G123" s="2"/>
      <c r="H123" s="2"/>
      <c r="I123" s="2"/>
      <c r="J123" s="2"/>
      <c r="K123" s="2"/>
      <c r="L123" s="2"/>
    </row>
    <row r="124" spans="1:12" s="3" customFormat="1" ht="26.25" customHeight="1" x14ac:dyDescent="0.4">
      <c r="A124" s="2"/>
      <c r="B124" s="2"/>
      <c r="C124" s="2"/>
      <c r="D124" s="2"/>
      <c r="E124" s="2"/>
      <c r="F124" s="2"/>
      <c r="G124" s="2"/>
      <c r="H124" s="2"/>
      <c r="I124" s="2"/>
      <c r="J124" s="2"/>
      <c r="K124" s="2"/>
      <c r="L124" s="2"/>
    </row>
    <row r="125" spans="1:12" s="3" customFormat="1" ht="26.25" customHeight="1" x14ac:dyDescent="0.4">
      <c r="A125" s="2"/>
      <c r="B125" s="2"/>
      <c r="C125" s="2"/>
      <c r="D125" s="2"/>
      <c r="E125" s="2"/>
      <c r="F125" s="2"/>
      <c r="G125" s="2"/>
      <c r="H125" s="2"/>
      <c r="I125" s="2"/>
      <c r="J125" s="2"/>
      <c r="K125" s="2"/>
      <c r="L125" s="2"/>
    </row>
    <row r="126" spans="1:12" s="3" customFormat="1" ht="26.25" customHeight="1" x14ac:dyDescent="0.4">
      <c r="A126" s="2"/>
      <c r="B126" s="2"/>
      <c r="C126" s="2"/>
      <c r="D126" s="2"/>
      <c r="E126" s="2"/>
      <c r="F126" s="2"/>
      <c r="G126" s="2"/>
      <c r="H126" s="2"/>
      <c r="I126" s="2"/>
      <c r="J126" s="2"/>
      <c r="K126" s="2"/>
      <c r="L126" s="2"/>
    </row>
    <row r="127" spans="1:12" s="3" customFormat="1" ht="26.25" customHeight="1" x14ac:dyDescent="0.4">
      <c r="A127" s="2"/>
      <c r="B127" s="2"/>
      <c r="C127" s="2"/>
      <c r="D127" s="2"/>
      <c r="E127" s="2"/>
      <c r="F127" s="2"/>
      <c r="G127" s="2"/>
      <c r="H127" s="2"/>
      <c r="I127" s="2"/>
      <c r="J127" s="2"/>
      <c r="K127" s="2"/>
      <c r="L127" s="2"/>
    </row>
    <row r="128" spans="1:12" s="3" customFormat="1" ht="26.25" customHeight="1" x14ac:dyDescent="0.4">
      <c r="A128" s="2"/>
      <c r="B128" s="2"/>
      <c r="C128" s="2"/>
      <c r="D128" s="2"/>
      <c r="E128" s="2"/>
      <c r="F128" s="2"/>
      <c r="G128" s="2"/>
      <c r="H128" s="2"/>
      <c r="I128" s="2"/>
      <c r="J128" s="2"/>
      <c r="K128" s="2"/>
      <c r="L128" s="2"/>
    </row>
    <row r="129" spans="1:12" s="3" customFormat="1" ht="26.25" customHeight="1" x14ac:dyDescent="0.4">
      <c r="A129" s="2"/>
      <c r="B129" s="2"/>
      <c r="C129" s="2"/>
      <c r="D129" s="2"/>
      <c r="E129" s="2"/>
      <c r="F129" s="2"/>
      <c r="G129" s="2"/>
      <c r="H129" s="2"/>
      <c r="I129" s="2"/>
      <c r="J129" s="2"/>
      <c r="K129" s="2"/>
      <c r="L129" s="2"/>
    </row>
    <row r="130" spans="1:12" s="3" customFormat="1" ht="26.25" customHeight="1" x14ac:dyDescent="0.4">
      <c r="A130" s="2"/>
      <c r="B130" s="2"/>
      <c r="C130" s="2"/>
      <c r="D130" s="2"/>
      <c r="E130" s="2"/>
      <c r="F130" s="2"/>
      <c r="G130" s="2"/>
      <c r="H130" s="2"/>
      <c r="I130" s="2"/>
      <c r="J130" s="2"/>
      <c r="K130" s="2"/>
      <c r="L130" s="2"/>
    </row>
    <row r="131" spans="1:12" s="3" customFormat="1" ht="26.25" customHeight="1" x14ac:dyDescent="0.4">
      <c r="A131" s="2"/>
      <c r="B131" s="2"/>
      <c r="C131" s="2"/>
      <c r="D131" s="2"/>
      <c r="E131" s="2"/>
      <c r="F131" s="2"/>
      <c r="G131" s="2"/>
      <c r="H131" s="2"/>
      <c r="I131" s="2"/>
      <c r="J131" s="2"/>
      <c r="K131" s="2"/>
      <c r="L131" s="2"/>
    </row>
    <row r="132" spans="1:12" s="3" customFormat="1" ht="26.25" customHeight="1" x14ac:dyDescent="0.4">
      <c r="A132" s="2"/>
      <c r="B132" s="2"/>
      <c r="C132" s="2"/>
      <c r="D132" s="2"/>
      <c r="E132" s="2"/>
      <c r="F132" s="2"/>
      <c r="G132" s="2"/>
      <c r="H132" s="2"/>
      <c r="I132" s="2"/>
      <c r="J132" s="2"/>
      <c r="K132" s="2"/>
      <c r="L132" s="2"/>
    </row>
    <row r="133" spans="1:12" s="3" customFormat="1" ht="26.25" customHeight="1" x14ac:dyDescent="0.4">
      <c r="A133" s="2"/>
      <c r="B133" s="2"/>
      <c r="C133" s="2"/>
      <c r="D133" s="2"/>
      <c r="E133" s="2"/>
      <c r="F133" s="2"/>
      <c r="G133" s="2"/>
      <c r="H133" s="2"/>
      <c r="I133" s="2"/>
      <c r="J133" s="2"/>
      <c r="K133" s="2"/>
      <c r="L133" s="2"/>
    </row>
    <row r="134" spans="1:12" s="3" customFormat="1" ht="26.25" customHeight="1" x14ac:dyDescent="0.4">
      <c r="A134" s="2"/>
      <c r="B134" s="2"/>
      <c r="C134" s="2"/>
      <c r="D134" s="2"/>
      <c r="E134" s="2"/>
      <c r="F134" s="2"/>
      <c r="G134" s="2"/>
      <c r="H134" s="2"/>
      <c r="I134" s="2"/>
      <c r="J134" s="2"/>
      <c r="K134" s="2"/>
      <c r="L134" s="2"/>
    </row>
    <row r="135" spans="1:12" s="3" customFormat="1" ht="26.25" customHeight="1" x14ac:dyDescent="0.4">
      <c r="A135" s="2"/>
      <c r="B135" s="2"/>
      <c r="C135" s="2"/>
      <c r="D135" s="2"/>
      <c r="E135" s="2"/>
      <c r="F135" s="2"/>
      <c r="G135" s="2"/>
      <c r="H135" s="2"/>
      <c r="I135" s="2"/>
      <c r="J135" s="2"/>
      <c r="K135" s="2"/>
      <c r="L135" s="2"/>
    </row>
    <row r="136" spans="1:12" s="3" customFormat="1" ht="26.25" customHeight="1" x14ac:dyDescent="0.4">
      <c r="A136" s="2"/>
      <c r="B136" s="2"/>
      <c r="C136" s="2"/>
      <c r="D136" s="2"/>
      <c r="E136" s="2"/>
      <c r="F136" s="2"/>
      <c r="G136" s="2"/>
      <c r="H136" s="2"/>
      <c r="I136" s="2"/>
      <c r="J136" s="2"/>
      <c r="K136" s="2"/>
      <c r="L136" s="2"/>
    </row>
    <row r="137" spans="1:12" s="3" customFormat="1" ht="26.25" customHeight="1" x14ac:dyDescent="0.4">
      <c r="A137" s="2"/>
      <c r="B137" s="2"/>
      <c r="C137" s="2"/>
      <c r="D137" s="2"/>
      <c r="E137" s="2"/>
      <c r="F137" s="2"/>
      <c r="G137" s="2"/>
      <c r="H137" s="2"/>
      <c r="I137" s="2"/>
      <c r="J137" s="2"/>
      <c r="K137" s="2"/>
      <c r="L137" s="2"/>
    </row>
    <row r="138" spans="1:12" s="3" customFormat="1" ht="26.25" customHeight="1" x14ac:dyDescent="0.4">
      <c r="A138" s="2"/>
      <c r="B138" s="2"/>
      <c r="C138" s="2"/>
      <c r="D138" s="2"/>
      <c r="E138" s="2"/>
      <c r="F138" s="2"/>
      <c r="G138" s="2"/>
      <c r="H138" s="2"/>
      <c r="I138" s="2"/>
      <c r="J138" s="2"/>
      <c r="K138" s="2"/>
      <c r="L138" s="2"/>
    </row>
    <row r="139" spans="1:12" s="3" customFormat="1" ht="26.25" customHeight="1" x14ac:dyDescent="0.4">
      <c r="A139" s="2"/>
      <c r="B139" s="2"/>
      <c r="C139" s="2"/>
      <c r="D139" s="2"/>
      <c r="E139" s="2"/>
      <c r="F139" s="2"/>
      <c r="G139" s="2"/>
      <c r="H139" s="2"/>
      <c r="I139" s="2"/>
      <c r="J139" s="2"/>
      <c r="K139" s="2"/>
      <c r="L139" s="2"/>
    </row>
    <row r="140" spans="1:12" s="3" customFormat="1" ht="26.25" customHeight="1" x14ac:dyDescent="0.4">
      <c r="A140" s="2"/>
      <c r="B140" s="2"/>
      <c r="C140" s="2"/>
      <c r="D140" s="2"/>
      <c r="E140" s="2"/>
      <c r="F140" s="2"/>
      <c r="G140" s="2"/>
      <c r="H140" s="2"/>
      <c r="I140" s="2"/>
      <c r="J140" s="2"/>
      <c r="K140" s="2"/>
      <c r="L140" s="2"/>
    </row>
    <row r="141" spans="1:12" s="3" customFormat="1" ht="26.25" customHeight="1" x14ac:dyDescent="0.4">
      <c r="A141" s="2"/>
      <c r="B141" s="2"/>
      <c r="C141" s="2"/>
      <c r="D141" s="2"/>
      <c r="E141" s="2"/>
      <c r="F141" s="2"/>
      <c r="G141" s="2"/>
      <c r="H141" s="2"/>
      <c r="I141" s="2"/>
      <c r="J141" s="2"/>
      <c r="K141" s="2"/>
      <c r="L141" s="2"/>
    </row>
    <row r="142" spans="1:12" s="3" customFormat="1" ht="26.25" customHeight="1" x14ac:dyDescent="0.4">
      <c r="A142" s="2"/>
      <c r="B142" s="2"/>
      <c r="C142" s="2"/>
      <c r="D142" s="2"/>
      <c r="E142" s="2"/>
      <c r="F142" s="2"/>
      <c r="G142" s="2"/>
      <c r="H142" s="2"/>
      <c r="I142" s="2"/>
      <c r="J142" s="2"/>
      <c r="K142" s="2"/>
      <c r="L142" s="2"/>
    </row>
    <row r="143" spans="1:12" s="3" customFormat="1" ht="26.25" customHeight="1" x14ac:dyDescent="0.4">
      <c r="A143" s="2"/>
      <c r="B143" s="2"/>
      <c r="C143" s="2"/>
      <c r="D143" s="2"/>
      <c r="E143" s="2"/>
      <c r="F143" s="2"/>
      <c r="G143" s="2"/>
      <c r="H143" s="2"/>
      <c r="I143" s="2"/>
      <c r="J143" s="2"/>
      <c r="K143" s="2"/>
      <c r="L143" s="2"/>
    </row>
    <row r="144" spans="1:12" s="3" customFormat="1" ht="26.25" customHeight="1" x14ac:dyDescent="0.4">
      <c r="A144" s="2"/>
      <c r="B144" s="2"/>
      <c r="C144" s="2"/>
      <c r="D144" s="2"/>
      <c r="E144" s="2"/>
      <c r="F144" s="2"/>
      <c r="G144" s="2"/>
      <c r="H144" s="2"/>
      <c r="I144" s="2"/>
      <c r="J144" s="2"/>
      <c r="K144" s="2"/>
      <c r="L144" s="2"/>
    </row>
    <row r="145" spans="1:12" s="3" customFormat="1" ht="26.25" customHeight="1" x14ac:dyDescent="0.4">
      <c r="A145" s="2"/>
      <c r="B145" s="2"/>
      <c r="C145" s="2"/>
      <c r="D145" s="2"/>
      <c r="E145" s="2"/>
      <c r="F145" s="2"/>
      <c r="G145" s="2"/>
      <c r="H145" s="2"/>
      <c r="I145" s="2"/>
      <c r="J145" s="2"/>
      <c r="K145" s="2"/>
      <c r="L145" s="2"/>
    </row>
    <row r="146" spans="1:12" s="3" customFormat="1" ht="26.25" customHeight="1" x14ac:dyDescent="0.4">
      <c r="A146" s="2"/>
      <c r="B146" s="2"/>
      <c r="C146" s="2"/>
      <c r="D146" s="2"/>
      <c r="E146" s="2"/>
      <c r="F146" s="2"/>
      <c r="G146" s="2"/>
      <c r="H146" s="2"/>
      <c r="I146" s="2"/>
      <c r="J146" s="2"/>
      <c r="K146" s="2"/>
      <c r="L146" s="2"/>
    </row>
    <row r="147" spans="1:12" s="3" customFormat="1" ht="26.25" customHeight="1" x14ac:dyDescent="0.4">
      <c r="A147" s="2"/>
      <c r="B147" s="2"/>
      <c r="C147" s="2"/>
      <c r="D147" s="2"/>
      <c r="E147" s="2"/>
      <c r="F147" s="2"/>
      <c r="G147" s="2"/>
      <c r="H147" s="2"/>
      <c r="I147" s="2"/>
      <c r="J147" s="2"/>
      <c r="K147" s="2"/>
      <c r="L147" s="2"/>
    </row>
    <row r="148" spans="1:12" s="3" customFormat="1" ht="26.25" customHeight="1" x14ac:dyDescent="0.4">
      <c r="A148" s="2"/>
      <c r="B148" s="2"/>
      <c r="C148" s="2"/>
      <c r="D148" s="2"/>
      <c r="E148" s="2"/>
      <c r="F148" s="2"/>
      <c r="G148" s="2"/>
      <c r="H148" s="2"/>
      <c r="I148" s="2"/>
      <c r="J148" s="2"/>
      <c r="K148" s="2"/>
      <c r="L148" s="2"/>
    </row>
    <row r="149" spans="1:12" s="3" customFormat="1" ht="26.25" customHeight="1" x14ac:dyDescent="0.4">
      <c r="A149" s="2"/>
      <c r="B149" s="2"/>
      <c r="C149" s="2"/>
      <c r="D149" s="2"/>
      <c r="E149" s="2"/>
      <c r="F149" s="2"/>
      <c r="G149" s="2"/>
      <c r="H149" s="2"/>
      <c r="I149" s="2"/>
      <c r="J149" s="2"/>
      <c r="K149" s="2"/>
      <c r="L149" s="2"/>
    </row>
    <row r="150" spans="1:12" s="3" customFormat="1" ht="26.25" customHeight="1" x14ac:dyDescent="0.4">
      <c r="A150" s="2"/>
      <c r="B150" s="2"/>
      <c r="C150" s="2"/>
      <c r="D150" s="2"/>
      <c r="E150" s="2"/>
      <c r="F150" s="2"/>
      <c r="G150" s="2"/>
      <c r="H150" s="2"/>
      <c r="I150" s="2"/>
      <c r="J150" s="2"/>
      <c r="K150" s="2"/>
      <c r="L150" s="2"/>
    </row>
    <row r="151" spans="1:12" s="3" customFormat="1" ht="26.25" customHeight="1" x14ac:dyDescent="0.4">
      <c r="A151" s="2"/>
      <c r="B151" s="2"/>
      <c r="C151" s="2"/>
      <c r="D151" s="2"/>
      <c r="E151" s="2"/>
      <c r="F151" s="2"/>
      <c r="G151" s="2"/>
      <c r="H151" s="2"/>
      <c r="I151" s="2"/>
      <c r="J151" s="2"/>
      <c r="K151" s="2"/>
      <c r="L151" s="2"/>
    </row>
    <row r="152" spans="1:12" s="3" customFormat="1" ht="26.25" customHeight="1" x14ac:dyDescent="0.4">
      <c r="A152" s="2"/>
      <c r="B152" s="2"/>
      <c r="C152" s="2"/>
      <c r="D152" s="2"/>
      <c r="E152" s="2"/>
      <c r="F152" s="2"/>
      <c r="G152" s="2"/>
      <c r="H152" s="2"/>
      <c r="I152" s="2"/>
      <c r="J152" s="2"/>
      <c r="K152" s="2"/>
      <c r="L152" s="2"/>
    </row>
    <row r="153" spans="1:12" s="3" customFormat="1" ht="26.25" customHeight="1" x14ac:dyDescent="0.4">
      <c r="A153" s="2"/>
      <c r="B153" s="2"/>
      <c r="C153" s="2"/>
      <c r="D153" s="2"/>
      <c r="E153" s="2"/>
      <c r="F153" s="2"/>
      <c r="G153" s="2"/>
      <c r="H153" s="2"/>
      <c r="I153" s="2"/>
      <c r="J153" s="2"/>
      <c r="K153" s="2"/>
      <c r="L153" s="2"/>
    </row>
    <row r="154" spans="1:12" s="3" customFormat="1" ht="26.25" customHeight="1" x14ac:dyDescent="0.4">
      <c r="A154" s="2"/>
      <c r="B154" s="2"/>
      <c r="C154" s="2"/>
      <c r="D154" s="2"/>
      <c r="E154" s="2"/>
      <c r="F154" s="2"/>
      <c r="G154" s="2"/>
      <c r="H154" s="2"/>
      <c r="I154" s="2"/>
      <c r="J154" s="2"/>
      <c r="K154" s="2"/>
      <c r="L154" s="2"/>
    </row>
    <row r="155" spans="1:12" s="3" customFormat="1" ht="35.25" customHeight="1" x14ac:dyDescent="0.4">
      <c r="A155" s="2"/>
      <c r="B155" s="2"/>
      <c r="C155" s="2"/>
      <c r="D155" s="2"/>
      <c r="E155" s="2"/>
      <c r="F155" s="2"/>
      <c r="G155" s="2"/>
      <c r="H155" s="2"/>
      <c r="I155" s="2"/>
      <c r="J155" s="2"/>
      <c r="K155" s="2"/>
      <c r="L155" s="9"/>
    </row>
    <row r="156" spans="1:12" s="3" customFormat="1" ht="35.25" customHeight="1" x14ac:dyDescent="0.4">
      <c r="A156" s="2"/>
      <c r="B156" s="2"/>
      <c r="C156" s="2"/>
      <c r="G156" s="14"/>
      <c r="H156" s="14"/>
      <c r="I156" s="14"/>
      <c r="J156" s="14"/>
      <c r="K156" s="9"/>
      <c r="L156" s="9"/>
    </row>
    <row r="157" spans="1:12" s="3" customFormat="1" ht="35.25" customHeight="1" x14ac:dyDescent="0.25">
      <c r="G157" s="14"/>
      <c r="H157" s="14"/>
      <c r="I157" s="14"/>
      <c r="J157" s="14"/>
      <c r="K157" s="9"/>
      <c r="L157" s="9"/>
    </row>
    <row r="158" spans="1:12" s="3" customFormat="1" ht="36.75" customHeight="1" x14ac:dyDescent="0.4">
      <c r="G158" s="14"/>
      <c r="H158" s="14"/>
      <c r="I158" s="14"/>
      <c r="J158" s="14"/>
      <c r="K158" s="9"/>
      <c r="L158" s="2"/>
    </row>
    <row r="159" spans="1:12" s="3" customFormat="1" ht="26.25" customHeight="1" x14ac:dyDescent="0.4">
      <c r="G159" s="2"/>
      <c r="H159" s="2"/>
      <c r="I159" s="2"/>
      <c r="J159" s="2"/>
      <c r="K159" s="2"/>
      <c r="L159" s="2"/>
    </row>
    <row r="160" spans="1:12" s="3" customFormat="1" ht="26.25" customHeight="1" x14ac:dyDescent="0.4">
      <c r="D160" s="2"/>
      <c r="E160" s="2"/>
      <c r="F160" s="2"/>
      <c r="G160" s="2"/>
      <c r="H160" s="2"/>
      <c r="I160" s="2"/>
      <c r="J160" s="2"/>
      <c r="K160" s="2"/>
      <c r="L160" s="2"/>
    </row>
    <row r="161" spans="1:12" s="3" customFormat="1" ht="26.25" customHeight="1" x14ac:dyDescent="0.4">
      <c r="A161" s="2"/>
      <c r="B161" s="2"/>
      <c r="C161" s="2"/>
      <c r="D161" s="2"/>
      <c r="E161" s="2"/>
      <c r="F161" s="2"/>
      <c r="G161" s="2"/>
      <c r="H161" s="2"/>
      <c r="I161" s="2"/>
      <c r="J161" s="2"/>
      <c r="K161" s="2"/>
      <c r="L161" s="2"/>
    </row>
    <row r="162" spans="1:12" s="3" customFormat="1" ht="26.25" customHeight="1" x14ac:dyDescent="0.4">
      <c r="A162" s="2"/>
      <c r="B162" s="2"/>
      <c r="C162" s="2"/>
      <c r="D162" s="2"/>
      <c r="E162" s="2"/>
      <c r="F162" s="2"/>
      <c r="G162" s="2"/>
      <c r="H162" s="2"/>
      <c r="I162" s="2"/>
      <c r="J162" s="2"/>
      <c r="K162" s="2"/>
      <c r="L162" s="2"/>
    </row>
    <row r="163" spans="1:12" s="3" customFormat="1" ht="26.25" customHeight="1" x14ac:dyDescent="0.4">
      <c r="A163" s="2"/>
      <c r="B163" s="2"/>
      <c r="C163" s="2"/>
      <c r="D163" s="2"/>
      <c r="E163" s="2"/>
      <c r="F163" s="2"/>
      <c r="G163" s="2"/>
      <c r="H163" s="2"/>
      <c r="I163" s="2"/>
      <c r="J163" s="2"/>
      <c r="K163" s="2"/>
      <c r="L163" s="2"/>
    </row>
    <row r="164" spans="1:12" s="3" customFormat="1" ht="26.25" customHeight="1" x14ac:dyDescent="0.4">
      <c r="A164" s="2"/>
      <c r="B164" s="2"/>
      <c r="C164" s="2"/>
      <c r="D164" s="2"/>
      <c r="E164" s="2"/>
      <c r="F164" s="2"/>
      <c r="G164" s="2"/>
      <c r="H164" s="2"/>
      <c r="I164" s="2"/>
      <c r="J164" s="2"/>
      <c r="K164" s="2"/>
      <c r="L164" s="2"/>
    </row>
    <row r="165" spans="1:12" s="3" customFormat="1" ht="26.25" customHeight="1" x14ac:dyDescent="0.4">
      <c r="A165" s="2"/>
      <c r="B165" s="2"/>
      <c r="C165" s="2"/>
      <c r="D165" s="2"/>
      <c r="E165" s="2"/>
      <c r="F165" s="2"/>
      <c r="G165" s="2"/>
      <c r="H165" s="2"/>
      <c r="I165" s="2"/>
      <c r="J165" s="2"/>
      <c r="K165" s="2"/>
      <c r="L165" s="2"/>
    </row>
    <row r="166" spans="1:12" s="3" customFormat="1" ht="26.25" customHeight="1" x14ac:dyDescent="0.4">
      <c r="A166" s="2"/>
      <c r="B166" s="2"/>
      <c r="C166" s="2"/>
      <c r="D166" s="2"/>
      <c r="E166" s="2"/>
      <c r="F166" s="2"/>
      <c r="G166" s="2"/>
      <c r="H166" s="2"/>
      <c r="I166" s="2"/>
      <c r="J166" s="2"/>
      <c r="K166" s="2"/>
      <c r="L166" s="2"/>
    </row>
    <row r="167" spans="1:12" s="3" customFormat="1" ht="26.25" customHeight="1" x14ac:dyDescent="0.4">
      <c r="A167" s="2"/>
      <c r="B167" s="2"/>
      <c r="C167" s="2"/>
      <c r="D167" s="2"/>
      <c r="E167" s="2"/>
      <c r="F167" s="2"/>
      <c r="G167" s="2"/>
      <c r="H167" s="2"/>
      <c r="I167" s="2"/>
      <c r="J167" s="2"/>
      <c r="K167" s="2"/>
      <c r="L167" s="2"/>
    </row>
    <row r="168" spans="1:12" s="3" customFormat="1" ht="26.25" customHeight="1" x14ac:dyDescent="0.4">
      <c r="A168" s="2"/>
      <c r="B168" s="2"/>
      <c r="C168" s="2"/>
      <c r="D168" s="2"/>
      <c r="E168" s="2"/>
      <c r="F168" s="2"/>
      <c r="G168" s="2"/>
      <c r="H168" s="2"/>
      <c r="I168" s="2"/>
      <c r="J168" s="2"/>
      <c r="K168" s="2"/>
      <c r="L168" s="2"/>
    </row>
    <row r="169" spans="1:12" s="3" customFormat="1" ht="26.25" customHeight="1" x14ac:dyDescent="0.4">
      <c r="A169" s="2"/>
      <c r="B169" s="2"/>
      <c r="C169" s="2"/>
      <c r="D169" s="2"/>
      <c r="E169" s="2"/>
      <c r="F169" s="2"/>
      <c r="G169" s="2"/>
      <c r="H169" s="2"/>
      <c r="I169" s="2"/>
      <c r="J169" s="2"/>
      <c r="K169" s="2"/>
      <c r="L169" s="2"/>
    </row>
    <row r="170" spans="1:12" s="3" customFormat="1" ht="26.25" customHeight="1" x14ac:dyDescent="0.4">
      <c r="A170" s="2"/>
      <c r="B170" s="2"/>
      <c r="C170" s="2"/>
      <c r="D170" s="2"/>
      <c r="E170" s="2"/>
      <c r="F170" s="2"/>
      <c r="G170" s="2"/>
      <c r="H170" s="2"/>
      <c r="I170" s="2"/>
      <c r="J170" s="2"/>
      <c r="K170" s="2"/>
      <c r="L170" s="2"/>
    </row>
    <row r="171" spans="1:12" s="3" customFormat="1" ht="26.25" customHeight="1" x14ac:dyDescent="0.4">
      <c r="A171" s="2"/>
      <c r="B171" s="2"/>
      <c r="C171" s="2"/>
      <c r="D171" s="2"/>
      <c r="E171" s="2"/>
      <c r="F171" s="2"/>
      <c r="G171" s="2"/>
      <c r="H171" s="2"/>
      <c r="I171" s="2"/>
      <c r="J171" s="2"/>
      <c r="K171" s="2"/>
      <c r="L171" s="2"/>
    </row>
    <row r="172" spans="1:12" s="3" customFormat="1" ht="26.25" customHeight="1" x14ac:dyDescent="0.4">
      <c r="A172" s="2"/>
      <c r="B172" s="2"/>
      <c r="C172" s="2"/>
      <c r="D172" s="2"/>
      <c r="E172" s="2"/>
      <c r="F172" s="2"/>
      <c r="G172" s="2"/>
      <c r="H172" s="2"/>
      <c r="I172" s="2"/>
      <c r="J172" s="2"/>
      <c r="K172" s="2"/>
      <c r="L172" s="2"/>
    </row>
    <row r="173" spans="1:12" s="3" customFormat="1" ht="26.25" customHeight="1" x14ac:dyDescent="0.4">
      <c r="A173" s="2"/>
      <c r="B173" s="2"/>
      <c r="C173" s="2"/>
      <c r="D173" s="2"/>
      <c r="E173" s="2"/>
      <c r="F173" s="2"/>
      <c r="G173" s="2"/>
      <c r="H173" s="2"/>
      <c r="I173" s="2"/>
      <c r="J173" s="2"/>
      <c r="K173" s="2"/>
      <c r="L173" s="2"/>
    </row>
    <row r="174" spans="1:12" s="3" customFormat="1" ht="26.25" customHeight="1" x14ac:dyDescent="0.4">
      <c r="A174" s="2"/>
      <c r="B174" s="2"/>
      <c r="C174" s="2"/>
      <c r="D174" s="2"/>
      <c r="E174" s="2"/>
      <c r="F174" s="2"/>
      <c r="G174" s="2"/>
      <c r="H174" s="2"/>
      <c r="I174" s="2"/>
      <c r="J174" s="2"/>
      <c r="K174" s="2"/>
      <c r="L174" s="2"/>
    </row>
    <row r="175" spans="1:12" s="3" customFormat="1" ht="26.25" customHeight="1" x14ac:dyDescent="0.4">
      <c r="A175" s="2"/>
      <c r="B175" s="2"/>
      <c r="C175" s="2"/>
      <c r="D175" s="2"/>
      <c r="E175" s="2"/>
      <c r="F175" s="2"/>
      <c r="G175" s="2"/>
      <c r="H175" s="2"/>
      <c r="I175" s="2"/>
      <c r="J175" s="2"/>
      <c r="K175" s="2"/>
      <c r="L175" s="2"/>
    </row>
    <row r="176" spans="1:12" s="3" customFormat="1" ht="26.25" customHeight="1" x14ac:dyDescent="0.4">
      <c r="A176" s="2"/>
      <c r="B176" s="2"/>
      <c r="C176" s="2"/>
      <c r="D176" s="2"/>
      <c r="E176" s="2"/>
      <c r="F176" s="2"/>
      <c r="G176" s="2"/>
      <c r="H176" s="2"/>
      <c r="I176" s="2"/>
      <c r="J176" s="2"/>
      <c r="K176" s="2"/>
      <c r="L176" s="2"/>
    </row>
    <row r="177" spans="1:12" s="3" customFormat="1" ht="26.25" customHeight="1" x14ac:dyDescent="0.4">
      <c r="A177" s="2"/>
      <c r="B177" s="2"/>
      <c r="C177" s="2"/>
      <c r="D177" s="2"/>
      <c r="E177" s="2"/>
      <c r="F177" s="2"/>
      <c r="G177" s="2"/>
      <c r="H177" s="2"/>
      <c r="I177" s="2"/>
      <c r="J177" s="2"/>
      <c r="K177" s="2"/>
      <c r="L177" s="2"/>
    </row>
    <row r="178" spans="1:12" s="3" customFormat="1" ht="26.25" customHeight="1" x14ac:dyDescent="0.4">
      <c r="A178" s="2"/>
      <c r="B178" s="2"/>
      <c r="C178" s="2"/>
      <c r="D178" s="2"/>
      <c r="E178" s="2"/>
      <c r="F178" s="2"/>
      <c r="G178" s="2"/>
      <c r="H178" s="2"/>
      <c r="I178" s="2"/>
      <c r="J178" s="2"/>
      <c r="K178" s="2"/>
      <c r="L178" s="2"/>
    </row>
    <row r="179" spans="1:12" ht="26.25" customHeight="1" x14ac:dyDescent="0.4">
      <c r="A179" s="2"/>
      <c r="B179" s="2"/>
      <c r="C179" s="2"/>
      <c r="D179" s="2"/>
      <c r="E179" s="2"/>
      <c r="F179" s="2"/>
      <c r="G179" s="2"/>
      <c r="H179" s="2"/>
      <c r="I179" s="2"/>
      <c r="J179" s="2"/>
      <c r="K179" s="2"/>
    </row>
    <row r="180" spans="1:12" ht="26.25" customHeight="1" x14ac:dyDescent="0.4">
      <c r="A180" s="2"/>
      <c r="B180" s="2"/>
      <c r="C180" s="2"/>
    </row>
  </sheetData>
  <sheetProtection algorithmName="SHA-512" hashValue="erhQOTtySMG+7Vbk69W4aSVwEvKqAlNkaeY6BAHzxDV4wpm0Q6PLZ2sbaBDeFWvKm3YqqIWDpE5bUjbK7peaBw==" saltValue="Kprnqy0DcwHTsa7SsOXwEg==" spinCount="100000" sheet="1" objects="1" scenarios="1"/>
  <mergeCells count="3">
    <mergeCell ref="G3:H3"/>
    <mergeCell ref="J3:K3"/>
    <mergeCell ref="A4:E4"/>
  </mergeCells>
  <conditionalFormatting sqref="J9 G9">
    <cfRule type="cellIs" dxfId="180" priority="96" operator="greaterThan">
      <formula>70%</formula>
    </cfRule>
  </conditionalFormatting>
  <conditionalFormatting sqref="X7 G20:G22 J20:J22">
    <cfRule type="cellIs" dxfId="179" priority="95" operator="lessThan">
      <formula>0.14</formula>
    </cfRule>
  </conditionalFormatting>
  <conditionalFormatting sqref="K9 H9">
    <cfRule type="cellIs" dxfId="178" priority="93" operator="greaterThan">
      <formula>80%</formula>
    </cfRule>
  </conditionalFormatting>
  <conditionalFormatting sqref="X8">
    <cfRule type="cellIs" dxfId="177" priority="65" operator="lessThan">
      <formula>0.15</formula>
    </cfRule>
  </conditionalFormatting>
  <conditionalFormatting sqref="P46">
    <cfRule type="cellIs" dxfId="176" priority="54" operator="lessThan">
      <formula>0.15</formula>
    </cfRule>
  </conditionalFormatting>
  <conditionalFormatting sqref="Y8">
    <cfRule type="cellIs" dxfId="175" priority="61" operator="lessThan">
      <formula>0.15</formula>
    </cfRule>
  </conditionalFormatting>
  <conditionalFormatting sqref="G61">
    <cfRule type="cellIs" dxfId="174" priority="58" operator="notEqual">
      <formula>$Q$64</formula>
    </cfRule>
    <cfRule type="cellIs" dxfId="173" priority="59" operator="equal">
      <formula>$Q$64</formula>
    </cfRule>
  </conditionalFormatting>
  <conditionalFormatting sqref="O45">
    <cfRule type="cellIs" dxfId="172" priority="57" operator="lessThan">
      <formula>0.15</formula>
    </cfRule>
  </conditionalFormatting>
  <conditionalFormatting sqref="P45">
    <cfRule type="cellIs" dxfId="171" priority="56" operator="lessThan">
      <formula>0.15</formula>
    </cfRule>
  </conditionalFormatting>
  <conditionalFormatting sqref="G12">
    <cfRule type="cellIs" dxfId="170" priority="38" operator="lessThan">
      <formula>0.15</formula>
    </cfRule>
  </conditionalFormatting>
  <conditionalFormatting sqref="X9">
    <cfRule type="cellIs" dxfId="169" priority="34" operator="lessThan">
      <formula>0.14</formula>
    </cfRule>
  </conditionalFormatting>
  <conditionalFormatting sqref="Y10">
    <cfRule type="cellIs" dxfId="168" priority="33" operator="lessThan">
      <formula>0.15</formula>
    </cfRule>
  </conditionalFormatting>
  <conditionalFormatting sqref="G11">
    <cfRule type="cellIs" dxfId="167" priority="39" operator="lessThan">
      <formula>0.14</formula>
    </cfRule>
  </conditionalFormatting>
  <conditionalFormatting sqref="AB8">
    <cfRule type="cellIs" dxfId="166" priority="29" operator="lessThan">
      <formula>0.15</formula>
    </cfRule>
  </conditionalFormatting>
  <conditionalFormatting sqref="H12">
    <cfRule type="cellIs" dxfId="165" priority="36" operator="lessThan">
      <formula>0.15</formula>
    </cfRule>
  </conditionalFormatting>
  <conditionalFormatting sqref="J12">
    <cfRule type="cellIs" dxfId="164" priority="27" operator="lessThan">
      <formula>0.15</formula>
    </cfRule>
  </conditionalFormatting>
  <conditionalFormatting sqref="X10">
    <cfRule type="cellIs" dxfId="163" priority="32" operator="lessThan">
      <formula>0.14</formula>
    </cfRule>
  </conditionalFormatting>
  <conditionalFormatting sqref="AA7">
    <cfRule type="cellIs" dxfId="162" priority="31" operator="lessThan">
      <formula>0.14</formula>
    </cfRule>
  </conditionalFormatting>
  <conditionalFormatting sqref="AA8">
    <cfRule type="cellIs" dxfId="161" priority="30" operator="lessThan">
      <formula>0.15</formula>
    </cfRule>
  </conditionalFormatting>
  <conditionalFormatting sqref="J11">
    <cfRule type="cellIs" dxfId="160" priority="28" operator="lessThan">
      <formula>0.14</formula>
    </cfRule>
  </conditionalFormatting>
  <conditionalFormatting sqref="K12">
    <cfRule type="cellIs" dxfId="159" priority="26" operator="lessThan">
      <formula>0.15</formula>
    </cfRule>
  </conditionalFormatting>
  <conditionalFormatting sqref="AA9">
    <cfRule type="cellIs" dxfId="158" priority="25" operator="lessThan">
      <formula>0.14</formula>
    </cfRule>
  </conditionalFormatting>
  <conditionalFormatting sqref="AB10">
    <cfRule type="cellIs" dxfId="157" priority="24" operator="lessThan">
      <formula>0.15</formula>
    </cfRule>
  </conditionalFormatting>
  <conditionalFormatting sqref="AA10">
    <cfRule type="cellIs" dxfId="156" priority="23" operator="lessThan">
      <formula>0.14</formula>
    </cfRule>
  </conditionalFormatting>
  <conditionalFormatting sqref="G14">
    <cfRule type="cellIs" dxfId="155" priority="22" operator="lessThan">
      <formula>0.15</formula>
    </cfRule>
  </conditionalFormatting>
  <conditionalFormatting sqref="J15">
    <cfRule type="cellIs" dxfId="154" priority="16" operator="lessThan">
      <formula>0.15</formula>
    </cfRule>
  </conditionalFormatting>
  <conditionalFormatting sqref="K15">
    <cfRule type="cellIs" dxfId="153" priority="15" operator="lessThan">
      <formula>0.15</formula>
    </cfRule>
  </conditionalFormatting>
  <conditionalFormatting sqref="G15">
    <cfRule type="cellIs" dxfId="152" priority="19" operator="lessThan">
      <formula>0.15</formula>
    </cfRule>
  </conditionalFormatting>
  <conditionalFormatting sqref="H15">
    <cfRule type="cellIs" dxfId="151" priority="18" operator="lessThan">
      <formula>0.15</formula>
    </cfRule>
  </conditionalFormatting>
  <conditionalFormatting sqref="J14">
    <cfRule type="cellIs" dxfId="150" priority="17" operator="lessThan">
      <formula>0.15</formula>
    </cfRule>
  </conditionalFormatting>
  <conditionalFormatting sqref="H20">
    <cfRule type="cellIs" dxfId="149" priority="14" operator="lessThan">
      <formula>0.14</formula>
    </cfRule>
  </conditionalFormatting>
  <conditionalFormatting sqref="K20">
    <cfRule type="cellIs" dxfId="148" priority="13" operator="lessThan">
      <formula>0.14</formula>
    </cfRule>
  </conditionalFormatting>
  <conditionalFormatting sqref="H21">
    <cfRule type="cellIs" dxfId="147" priority="12" operator="lessThan">
      <formula>0.14</formula>
    </cfRule>
  </conditionalFormatting>
  <conditionalFormatting sqref="K21">
    <cfRule type="cellIs" dxfId="146" priority="11" operator="lessThan">
      <formula>0.14</formula>
    </cfRule>
  </conditionalFormatting>
  <conditionalFormatting sqref="H22">
    <cfRule type="cellIs" dxfId="145" priority="9" operator="lessThan">
      <formula>0.14</formula>
    </cfRule>
  </conditionalFormatting>
  <conditionalFormatting sqref="K22">
    <cfRule type="cellIs" dxfId="144" priority="7" operator="lessThan">
      <formula>0.14</formula>
    </cfRule>
  </conditionalFormatting>
  <conditionalFormatting sqref="G17">
    <cfRule type="cellIs" dxfId="143" priority="6" operator="lessThan">
      <formula>0.15</formula>
    </cfRule>
  </conditionalFormatting>
  <conditionalFormatting sqref="J18">
    <cfRule type="cellIs" dxfId="142" priority="2" operator="lessThan">
      <formula>0.15</formula>
    </cfRule>
  </conditionalFormatting>
  <conditionalFormatting sqref="K18">
    <cfRule type="cellIs" dxfId="141" priority="1" operator="lessThan">
      <formula>0.15</formula>
    </cfRule>
  </conditionalFormatting>
  <conditionalFormatting sqref="G18">
    <cfRule type="cellIs" dxfId="140" priority="5" operator="lessThan">
      <formula>0.15</formula>
    </cfRule>
  </conditionalFormatting>
  <conditionalFormatting sqref="H18">
    <cfRule type="cellIs" dxfId="139" priority="4" operator="lessThan">
      <formula>0.15</formula>
    </cfRule>
  </conditionalFormatting>
  <conditionalFormatting sqref="J17">
    <cfRule type="cellIs" dxfId="138" priority="3" operator="lessThan">
      <formula>0.15</formula>
    </cfRule>
  </conditionalFormatting>
  <dataValidations xWindow="420" yWindow="728" count="4">
    <dataValidation type="whole" allowBlank="1" showInputMessage="1" showErrorMessage="1" sqref="D9">
      <formula1>0</formula1>
      <formula2>250000</formula2>
    </dataValidation>
    <dataValidation type="whole" allowBlank="1" showInputMessage="1" showErrorMessage="1" sqref="C10:D10 C11">
      <formula1>0</formula1>
      <formula2>100000</formula2>
    </dataValidation>
    <dataValidation type="whole" allowBlank="1" showInputMessage="1" showErrorMessage="1" sqref="G4 H38">
      <formula1>1</formula1>
      <formula2>7000</formula2>
    </dataValidation>
    <dataValidation type="whole" allowBlank="1" showInputMessage="1" showErrorMessage="1" sqref="C9">
      <formula1>0</formula1>
      <formula2>10000000</formula2>
    </dataValidation>
  </dataValidations>
  <hyperlinks>
    <hyperlink ref="I51" r:id="rId1"/>
    <hyperlink ref="I53" r:id="rId2"/>
    <hyperlink ref="I52" r:id="rId3"/>
  </hyperlinks>
  <pageMargins left="0.7" right="0.7" top="0.75" bottom="0.75" header="0.3" footer="0.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26"/>
  <sheetViews>
    <sheetView workbookViewId="0">
      <selection activeCell="E1" sqref="E1"/>
    </sheetView>
  </sheetViews>
  <sheetFormatPr defaultRowHeight="26.25" x14ac:dyDescent="0.4"/>
  <cols>
    <col min="1" max="2" width="31.42578125" style="7" customWidth="1"/>
    <col min="3" max="4" width="43" style="7" customWidth="1"/>
    <col min="5" max="5" width="27" style="7" customWidth="1"/>
    <col min="6" max="6" width="24.28515625" style="7" customWidth="1"/>
    <col min="7" max="7" width="32" style="3" customWidth="1"/>
    <col min="8" max="8" width="28.85546875" style="3" customWidth="1"/>
    <col min="9" max="9" width="9.140625" style="3" customWidth="1"/>
    <col min="10" max="11" width="24.5703125" style="3" customWidth="1"/>
    <col min="12" max="12" width="28.7109375" style="3" customWidth="1"/>
    <col min="13" max="13" width="16.7109375" style="3" customWidth="1"/>
    <col min="14" max="14" width="29.5703125" style="3" customWidth="1"/>
    <col min="15" max="15" width="26.140625" style="3" customWidth="1"/>
    <col min="16" max="16" width="14.7109375" style="3" customWidth="1"/>
    <col min="17" max="58" width="9.140625" style="3" customWidth="1"/>
    <col min="59" max="256" width="9.140625" style="1" customWidth="1"/>
  </cols>
  <sheetData>
    <row r="1" spans="1:13" ht="49.5" customHeight="1" x14ac:dyDescent="0.4">
      <c r="A1" s="134" t="s">
        <v>55</v>
      </c>
      <c r="B1" s="123"/>
      <c r="C1" s="123"/>
      <c r="D1" s="135" t="s">
        <v>148</v>
      </c>
      <c r="E1" s="232">
        <f>'Real Estate Evaluator'!C49</f>
        <v>40938</v>
      </c>
      <c r="F1" s="2"/>
    </row>
    <row r="2" spans="1:13" s="3" customFormat="1" ht="30.75" customHeight="1" x14ac:dyDescent="0.7">
      <c r="A2" s="125"/>
      <c r="B2" s="126"/>
      <c r="C2" s="126"/>
      <c r="D2" s="2"/>
      <c r="E2" s="2"/>
      <c r="F2" s="2"/>
    </row>
    <row r="3" spans="1:13" s="133" customFormat="1" ht="42.75" customHeight="1" x14ac:dyDescent="0.55000000000000004">
      <c r="A3" s="130" t="s">
        <v>152</v>
      </c>
      <c r="B3" s="131"/>
      <c r="C3" s="131"/>
      <c r="D3" s="131"/>
      <c r="E3" s="131"/>
      <c r="F3" s="136" t="s">
        <v>8</v>
      </c>
      <c r="G3" s="132" t="s">
        <v>8</v>
      </c>
    </row>
    <row r="4" spans="1:13" s="344" customFormat="1" ht="41.25" customHeight="1" x14ac:dyDescent="0.35">
      <c r="A4" s="342" t="s">
        <v>405</v>
      </c>
      <c r="B4" s="145"/>
      <c r="C4" s="343"/>
      <c r="D4" s="343"/>
    </row>
    <row r="5" spans="1:13" s="344" customFormat="1" ht="41.25" customHeight="1" x14ac:dyDescent="0.35">
      <c r="A5" s="342" t="s">
        <v>347</v>
      </c>
      <c r="C5" s="343"/>
      <c r="D5" s="343"/>
    </row>
    <row r="6" spans="1:13" s="345" customFormat="1" ht="41.25" customHeight="1" x14ac:dyDescent="0.35">
      <c r="A6" s="344"/>
      <c r="B6" s="346" t="s">
        <v>158</v>
      </c>
      <c r="C6" s="347"/>
      <c r="D6" s="347"/>
    </row>
    <row r="7" spans="1:13" s="3" customFormat="1" ht="41.25" customHeight="1" x14ac:dyDescent="0.25">
      <c r="B7" s="112"/>
      <c r="C7" s="93"/>
      <c r="D7" s="93"/>
    </row>
    <row r="8" spans="1:13" s="85" customFormat="1" ht="42.75" customHeight="1" x14ac:dyDescent="0.7">
      <c r="A8" s="233" t="s">
        <v>147</v>
      </c>
      <c r="B8" s="124"/>
      <c r="C8" s="139"/>
      <c r="D8" s="139"/>
      <c r="E8" s="139"/>
      <c r="F8" s="137"/>
      <c r="G8" s="104" t="s">
        <v>8</v>
      </c>
      <c r="J8" s="77" t="s">
        <v>0</v>
      </c>
    </row>
    <row r="9" spans="1:13" s="3" customFormat="1" ht="42.75" customHeight="1" x14ac:dyDescent="0.25">
      <c r="A9" s="262"/>
      <c r="B9" s="138" t="s">
        <v>76</v>
      </c>
      <c r="C9" s="263" t="str">
        <f>'Real Estate Evaluator'!A4</f>
        <v>1158 E 70th St., Los Angeles CA 90001</v>
      </c>
      <c r="D9" s="142"/>
      <c r="E9" s="80"/>
      <c r="J9" s="4" t="s">
        <v>2</v>
      </c>
      <c r="K9" s="38" t="str">
        <f>C13</f>
        <v xml:space="preserve"> </v>
      </c>
      <c r="L9" s="32" t="e">
        <v>#REF!</v>
      </c>
      <c r="M9" s="32" t="e">
        <v>#REF!</v>
      </c>
    </row>
    <row r="10" spans="1:13" s="3" customFormat="1" ht="42.75" customHeight="1" x14ac:dyDescent="0.25">
      <c r="A10" s="264"/>
      <c r="B10" s="100" t="s">
        <v>156</v>
      </c>
      <c r="C10" s="234">
        <f>'Real Estate Evaluator'!G48</f>
        <v>0</v>
      </c>
      <c r="J10" s="4"/>
      <c r="K10" s="38"/>
      <c r="L10" s="32"/>
      <c r="M10" s="32"/>
    </row>
    <row r="11" spans="1:13" s="3" customFormat="1" ht="42.75" customHeight="1" x14ac:dyDescent="0.25">
      <c r="A11" s="99"/>
      <c r="B11" s="100" t="s">
        <v>299</v>
      </c>
      <c r="C11" s="232">
        <f>'Real Estate Evaluator'!C50</f>
        <v>40707</v>
      </c>
      <c r="J11" s="4"/>
      <c r="K11" s="38"/>
      <c r="L11" s="32"/>
      <c r="M11" s="32"/>
    </row>
    <row r="12" spans="1:13" s="3" customFormat="1" ht="42.75" customHeight="1" x14ac:dyDescent="0.25">
      <c r="A12" s="99"/>
      <c r="B12" s="100" t="s">
        <v>300</v>
      </c>
      <c r="C12" s="232">
        <f>'Real Estate Evaluator'!C51</f>
        <v>40938</v>
      </c>
      <c r="D12" s="100" t="s">
        <v>149</v>
      </c>
      <c r="E12" s="121">
        <f>SUM(C12-C11)</f>
        <v>231</v>
      </c>
      <c r="J12" s="4"/>
      <c r="K12" s="38"/>
      <c r="L12" s="32"/>
      <c r="M12" s="32"/>
    </row>
    <row r="13" spans="1:13" s="3" customFormat="1" ht="42.75" customHeight="1" x14ac:dyDescent="0.25">
      <c r="A13" s="99"/>
      <c r="B13" s="100" t="s">
        <v>157</v>
      </c>
      <c r="C13" s="235" t="str">
        <f>'Real Estate Evaluator'!Q60</f>
        <v xml:space="preserve"> </v>
      </c>
      <c r="J13" s="4"/>
      <c r="K13" s="38"/>
      <c r="L13" s="32"/>
      <c r="M13" s="32"/>
    </row>
    <row r="14" spans="1:13" s="3" customFormat="1" ht="42.75" customHeight="1" x14ac:dyDescent="0.25">
      <c r="A14" s="265"/>
      <c r="B14" s="100" t="s">
        <v>533</v>
      </c>
      <c r="C14" s="234" t="e">
        <f>SUM(C10*C13)*(E12/365)</f>
        <v>#VALUE!</v>
      </c>
      <c r="J14" s="4"/>
      <c r="K14" s="38"/>
      <c r="L14" s="32"/>
      <c r="M14" s="32"/>
    </row>
    <row r="15" spans="1:13" s="3" customFormat="1" ht="42.75" customHeight="1" x14ac:dyDescent="0.4">
      <c r="A15" s="702"/>
      <c r="B15" s="703" t="s">
        <v>534</v>
      </c>
      <c r="C15" s="704" t="e">
        <f>SUM(C14+C10)</f>
        <v>#VALUE!</v>
      </c>
      <c r="K15" s="15" t="s">
        <v>24</v>
      </c>
      <c r="L15" s="96" t="e">
        <v>#REF!</v>
      </c>
    </row>
    <row r="16" spans="1:13" s="3" customFormat="1" ht="41.25" customHeight="1" x14ac:dyDescent="0.25">
      <c r="B16" s="112"/>
      <c r="C16" s="93"/>
      <c r="D16" s="93"/>
    </row>
    <row r="17" spans="1:58" s="3" customFormat="1" ht="14.25" customHeight="1" x14ac:dyDescent="0.4">
      <c r="B17" s="92"/>
      <c r="C17" s="2"/>
      <c r="D17" s="91"/>
      <c r="F17" s="2"/>
      <c r="G17" s="93"/>
    </row>
    <row r="18" spans="1:58" s="3" customFormat="1" ht="37.5" customHeight="1" x14ac:dyDescent="0.4">
      <c r="B18" s="92"/>
      <c r="C18" s="2"/>
      <c r="D18" s="91"/>
      <c r="F18" s="2"/>
      <c r="G18" s="93"/>
    </row>
    <row r="19" spans="1:58" s="3" customFormat="1" ht="37.5" customHeight="1" x14ac:dyDescent="0.4">
      <c r="B19" s="92"/>
      <c r="C19" s="2"/>
      <c r="D19" s="91"/>
      <c r="F19" s="2"/>
      <c r="G19" s="93"/>
    </row>
    <row r="20" spans="1:58" s="3" customFormat="1" ht="37.5" customHeight="1" x14ac:dyDescent="0.4">
      <c r="B20" s="92"/>
      <c r="C20" s="2"/>
      <c r="D20" s="91"/>
      <c r="F20" s="2"/>
      <c r="G20" s="93"/>
    </row>
    <row r="21" spans="1:58" s="3" customFormat="1" ht="37.5" customHeight="1" x14ac:dyDescent="0.4">
      <c r="B21" s="92"/>
      <c r="C21" s="2"/>
      <c r="D21" s="91"/>
      <c r="F21" s="2"/>
      <c r="G21" s="93"/>
    </row>
    <row r="22" spans="1:58" s="3" customFormat="1" ht="37.5" customHeight="1" x14ac:dyDescent="0.4">
      <c r="B22" s="92"/>
      <c r="C22" s="2"/>
      <c r="D22" s="91"/>
      <c r="F22" s="2"/>
      <c r="G22" s="93"/>
    </row>
    <row r="23" spans="1:58" s="75" customFormat="1" ht="30" customHeight="1" x14ac:dyDescent="0.9">
      <c r="A23" s="127" t="s">
        <v>39</v>
      </c>
      <c r="B23" s="128"/>
      <c r="C23" s="128"/>
      <c r="D23" s="128"/>
      <c r="E23" s="128"/>
      <c r="F23" s="129"/>
      <c r="G23" s="104" t="s">
        <v>8</v>
      </c>
      <c r="H23" s="86"/>
      <c r="I23" s="86"/>
      <c r="L23" s="86"/>
      <c r="M23" s="86"/>
      <c r="N23" s="86"/>
      <c r="O23" s="86"/>
      <c r="P23" s="86"/>
      <c r="Q23" s="86"/>
      <c r="R23" s="86"/>
      <c r="S23" s="86"/>
      <c r="T23" s="86"/>
      <c r="U23" s="86"/>
      <c r="V23" s="86"/>
      <c r="W23" s="86"/>
      <c r="X23" s="86"/>
      <c r="Y23" s="86"/>
      <c r="Z23" s="86"/>
      <c r="AA23" s="86"/>
      <c r="AB23" s="86"/>
      <c r="AC23" s="86"/>
      <c r="AD23" s="86"/>
      <c r="AE23" s="86"/>
      <c r="AF23" s="86"/>
      <c r="AG23" s="86"/>
      <c r="AH23" s="86"/>
      <c r="AI23" s="86"/>
      <c r="AJ23" s="86"/>
      <c r="AK23" s="86"/>
      <c r="AL23" s="86"/>
      <c r="AM23" s="86"/>
      <c r="AN23" s="86"/>
      <c r="AO23" s="86"/>
      <c r="AP23" s="86"/>
      <c r="AQ23" s="86"/>
      <c r="AR23" s="86"/>
      <c r="AS23" s="86"/>
      <c r="AT23" s="86"/>
      <c r="AU23" s="86"/>
      <c r="AV23" s="86"/>
      <c r="AW23" s="86"/>
      <c r="AX23" s="86"/>
      <c r="AY23" s="86"/>
      <c r="AZ23" s="86"/>
      <c r="BA23" s="86"/>
      <c r="BB23" s="86"/>
      <c r="BC23" s="86"/>
      <c r="BD23" s="86"/>
      <c r="BE23" s="86"/>
      <c r="BF23" s="86"/>
    </row>
    <row r="24" spans="1:58" s="40" customFormat="1" ht="31.5" customHeight="1" x14ac:dyDescent="0.2">
      <c r="A24" s="40" t="s">
        <v>43</v>
      </c>
      <c r="F24" s="110"/>
      <c r="G24" s="78"/>
      <c r="H24" s="78"/>
      <c r="I24" s="78"/>
      <c r="L24" s="78"/>
      <c r="M24" s="78"/>
      <c r="N24" s="78"/>
      <c r="O24" s="78"/>
      <c r="P24" s="78"/>
      <c r="Q24" s="78"/>
      <c r="R24" s="78"/>
      <c r="S24" s="78"/>
      <c r="T24" s="78"/>
      <c r="U24" s="78"/>
      <c r="V24" s="78"/>
      <c r="W24" s="78"/>
      <c r="X24" s="78"/>
      <c r="Y24" s="78"/>
      <c r="Z24" s="78"/>
      <c r="AA24" s="78"/>
      <c r="AB24" s="78"/>
      <c r="AC24" s="78"/>
      <c r="AD24" s="78"/>
      <c r="AE24" s="78"/>
      <c r="AF24" s="78"/>
      <c r="AG24" s="78"/>
      <c r="AH24" s="78"/>
      <c r="AI24" s="78"/>
      <c r="AJ24" s="78"/>
      <c r="AK24" s="78"/>
      <c r="AL24" s="78"/>
      <c r="AM24" s="78"/>
      <c r="AN24" s="78"/>
      <c r="AO24" s="78"/>
      <c r="AP24" s="78"/>
      <c r="AQ24" s="78"/>
      <c r="AR24" s="78"/>
      <c r="AS24" s="78"/>
      <c r="AT24" s="78"/>
      <c r="AU24" s="78"/>
      <c r="AV24" s="78"/>
      <c r="AW24" s="78"/>
      <c r="AX24" s="78"/>
      <c r="AY24" s="78"/>
      <c r="AZ24" s="78"/>
      <c r="BA24" s="78"/>
      <c r="BB24" s="78"/>
      <c r="BC24" s="78"/>
      <c r="BD24" s="78"/>
      <c r="BE24" s="78"/>
      <c r="BF24" s="78"/>
    </row>
    <row r="25" spans="1:58" s="41" customFormat="1" ht="31.5" customHeight="1" x14ac:dyDescent="0.25">
      <c r="A25" s="42" t="s">
        <v>18</v>
      </c>
      <c r="B25" s="42" t="s">
        <v>14</v>
      </c>
      <c r="C25" s="42" t="s">
        <v>44</v>
      </c>
      <c r="D25" s="42" t="s">
        <v>15</v>
      </c>
      <c r="E25" s="106" t="s">
        <v>16</v>
      </c>
      <c r="F25" s="42" t="s">
        <v>17</v>
      </c>
      <c r="J25" s="146" t="s">
        <v>13</v>
      </c>
      <c r="K25" s="121" t="s">
        <v>66</v>
      </c>
    </row>
    <row r="26" spans="1:58" s="3" customFormat="1" ht="31.5" customHeight="1" x14ac:dyDescent="0.25">
      <c r="A26" s="237">
        <v>1</v>
      </c>
      <c r="B26" s="238" t="s">
        <v>75</v>
      </c>
      <c r="C26" s="237">
        <v>2900</v>
      </c>
      <c r="D26" s="239">
        <v>1200</v>
      </c>
      <c r="E26" s="107">
        <f t="shared" ref="E26:E32" si="0">SUM(D26*A26)</f>
        <v>1200</v>
      </c>
      <c r="F26" s="6">
        <f t="shared" ref="F26:F32" si="1">SUM(E26*12)</f>
        <v>14400</v>
      </c>
      <c r="J26" s="146" t="s">
        <v>71</v>
      </c>
      <c r="K26" s="121">
        <v>3</v>
      </c>
    </row>
    <row r="27" spans="1:58" s="3" customFormat="1" ht="31.5" customHeight="1" x14ac:dyDescent="0.25">
      <c r="A27" s="237">
        <v>1</v>
      </c>
      <c r="B27" s="238" t="s">
        <v>70</v>
      </c>
      <c r="C27" s="237"/>
      <c r="D27" s="239">
        <v>1200</v>
      </c>
      <c r="E27" s="107">
        <f t="shared" si="0"/>
        <v>1200</v>
      </c>
      <c r="F27" s="6">
        <f t="shared" si="1"/>
        <v>14400</v>
      </c>
      <c r="J27" s="146" t="s">
        <v>4</v>
      </c>
      <c r="K27" s="121" t="s">
        <v>67</v>
      </c>
    </row>
    <row r="28" spans="1:58" s="3" customFormat="1" ht="31.5" customHeight="1" x14ac:dyDescent="0.25">
      <c r="A28" s="237">
        <v>1</v>
      </c>
      <c r="B28" s="238" t="s">
        <v>70</v>
      </c>
      <c r="C28" s="237"/>
      <c r="D28" s="239">
        <v>1200</v>
      </c>
      <c r="E28" s="107">
        <f t="shared" si="0"/>
        <v>1200</v>
      </c>
      <c r="F28" s="6">
        <f t="shared" si="1"/>
        <v>14400</v>
      </c>
      <c r="J28" s="146" t="s">
        <v>72</v>
      </c>
      <c r="K28" s="121" t="s">
        <v>73</v>
      </c>
    </row>
    <row r="29" spans="1:58" s="3" customFormat="1" ht="31.5" customHeight="1" x14ac:dyDescent="0.25">
      <c r="A29" s="237">
        <v>1</v>
      </c>
      <c r="B29" s="238" t="s">
        <v>70</v>
      </c>
      <c r="C29" s="237"/>
      <c r="D29" s="239">
        <v>1200</v>
      </c>
      <c r="E29" s="107">
        <f t="shared" si="0"/>
        <v>1200</v>
      </c>
      <c r="F29" s="6">
        <f t="shared" si="1"/>
        <v>14400</v>
      </c>
      <c r="J29" s="146" t="s">
        <v>62</v>
      </c>
      <c r="K29" s="121" t="s">
        <v>63</v>
      </c>
    </row>
    <row r="30" spans="1:58" s="3" customFormat="1" ht="31.5" customHeight="1" x14ac:dyDescent="0.25">
      <c r="A30" s="237">
        <v>0</v>
      </c>
      <c r="B30" s="238" t="s">
        <v>19</v>
      </c>
      <c r="C30" s="237"/>
      <c r="D30" s="239">
        <v>0</v>
      </c>
      <c r="E30" s="107">
        <f t="shared" si="0"/>
        <v>0</v>
      </c>
      <c r="F30" s="6">
        <f t="shared" si="1"/>
        <v>0</v>
      </c>
      <c r="J30" s="146" t="s">
        <v>40</v>
      </c>
      <c r="K30" s="121" t="s">
        <v>59</v>
      </c>
    </row>
    <row r="31" spans="1:58" s="3" customFormat="1" ht="31.5" customHeight="1" x14ac:dyDescent="0.25">
      <c r="A31" s="237">
        <v>0</v>
      </c>
      <c r="B31" s="238" t="s">
        <v>19</v>
      </c>
      <c r="C31" s="237"/>
      <c r="D31" s="239">
        <v>0</v>
      </c>
      <c r="E31" s="107">
        <f t="shared" si="0"/>
        <v>0</v>
      </c>
      <c r="F31" s="6">
        <f t="shared" si="1"/>
        <v>0</v>
      </c>
      <c r="J31" s="146" t="s">
        <v>60</v>
      </c>
      <c r="K31" s="121" t="s">
        <v>61</v>
      </c>
    </row>
    <row r="32" spans="1:58" s="3" customFormat="1" ht="31.5" customHeight="1" x14ac:dyDescent="0.25">
      <c r="A32" s="237">
        <v>0</v>
      </c>
      <c r="B32" s="238" t="s">
        <v>19</v>
      </c>
      <c r="C32" s="237"/>
      <c r="D32" s="239">
        <v>0</v>
      </c>
      <c r="E32" s="107">
        <f t="shared" si="0"/>
        <v>0</v>
      </c>
      <c r="F32" s="6">
        <f t="shared" si="1"/>
        <v>0</v>
      </c>
      <c r="J32" s="146" t="s">
        <v>65</v>
      </c>
      <c r="K32" s="121" t="s">
        <v>61</v>
      </c>
    </row>
    <row r="33" spans="1:58" s="51" customFormat="1" ht="31.5" customHeight="1" x14ac:dyDescent="0.25">
      <c r="A33" s="50">
        <f>SUM(A26:A32)</f>
        <v>4</v>
      </c>
      <c r="B33" s="240"/>
      <c r="C33" s="50">
        <f>SUM(C26:C32)</f>
        <v>2900</v>
      </c>
      <c r="D33" s="32"/>
      <c r="E33" s="108">
        <f>SUM(E26:E32)</f>
        <v>4800</v>
      </c>
      <c r="F33" s="32">
        <f>SUM(F26:F32)</f>
        <v>57600</v>
      </c>
      <c r="J33" s="146" t="s">
        <v>68</v>
      </c>
      <c r="K33" s="121" t="s">
        <v>69</v>
      </c>
    </row>
    <row r="34" spans="1:58" s="51" customFormat="1" ht="31.5" customHeight="1" x14ac:dyDescent="0.25">
      <c r="A34" s="63"/>
      <c r="B34" s="241"/>
      <c r="C34" s="63"/>
      <c r="D34" s="242" t="s">
        <v>74</v>
      </c>
      <c r="E34" s="243" t="s">
        <v>37</v>
      </c>
      <c r="F34" s="47" t="e">
        <v>#REF!</v>
      </c>
      <c r="G34" s="64"/>
      <c r="J34" s="3"/>
      <c r="K34" s="3"/>
    </row>
    <row r="35" spans="1:58" s="51" customFormat="1" ht="31.5" customHeight="1" x14ac:dyDescent="0.9">
      <c r="A35" s="63"/>
      <c r="B35" s="241"/>
      <c r="C35" s="63"/>
      <c r="D35" s="244" t="s">
        <v>145</v>
      </c>
      <c r="E35" s="245"/>
      <c r="F35" s="64"/>
      <c r="G35" s="64"/>
      <c r="J35" s="75"/>
      <c r="K35" s="75"/>
    </row>
    <row r="36" spans="1:58" s="75" customFormat="1" ht="30" customHeight="1" x14ac:dyDescent="0.9">
      <c r="A36" s="103" t="s">
        <v>96</v>
      </c>
      <c r="B36" s="76"/>
      <c r="C36" s="76"/>
      <c r="D36" s="76"/>
      <c r="E36" s="76"/>
      <c r="F36" s="105"/>
      <c r="G36" s="104" t="s">
        <v>8</v>
      </c>
      <c r="H36" s="86"/>
      <c r="I36" s="86"/>
      <c r="J36" s="40"/>
      <c r="K36" s="40"/>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c r="AL36" s="86"/>
      <c r="AM36" s="86"/>
      <c r="AN36" s="86"/>
      <c r="AO36" s="86"/>
      <c r="AP36" s="86"/>
      <c r="AQ36" s="86"/>
      <c r="AR36" s="86"/>
      <c r="AS36" s="86"/>
      <c r="AT36" s="86"/>
      <c r="AU36" s="86"/>
      <c r="AV36" s="86"/>
      <c r="AW36" s="86"/>
      <c r="AX36" s="86"/>
      <c r="AY36" s="86"/>
      <c r="AZ36" s="86"/>
      <c r="BA36" s="86"/>
      <c r="BB36" s="86"/>
      <c r="BC36" s="86"/>
      <c r="BD36" s="86"/>
      <c r="BE36" s="86"/>
      <c r="BF36" s="86"/>
    </row>
    <row r="37" spans="1:58" s="3" customFormat="1" ht="31.5" customHeight="1" x14ac:dyDescent="0.4">
      <c r="B37" s="92"/>
      <c r="C37" s="2"/>
      <c r="D37" s="91"/>
      <c r="F37" s="2"/>
      <c r="G37" s="93"/>
    </row>
    <row r="38" spans="1:58" s="3" customFormat="1" ht="31.5" customHeight="1" x14ac:dyDescent="0.25">
      <c r="A38" s="99"/>
      <c r="B38" s="100" t="s">
        <v>103</v>
      </c>
      <c r="C38" s="6" t="s">
        <v>134</v>
      </c>
      <c r="D38" s="99"/>
      <c r="E38" s="100" t="s">
        <v>90</v>
      </c>
      <c r="F38" s="122">
        <v>1</v>
      </c>
      <c r="G38" s="93"/>
      <c r="J38" s="116" t="s">
        <v>103</v>
      </c>
      <c r="K38" s="116" t="s">
        <v>79</v>
      </c>
      <c r="L38" s="116" t="s">
        <v>111</v>
      </c>
      <c r="M38" s="116" t="s">
        <v>87</v>
      </c>
      <c r="N38" s="116" t="s">
        <v>126</v>
      </c>
      <c r="O38" s="116" t="s">
        <v>113</v>
      </c>
      <c r="P38" s="116" t="s">
        <v>60</v>
      </c>
    </row>
    <row r="39" spans="1:58" s="3" customFormat="1" ht="31.5" customHeight="1" x14ac:dyDescent="0.25">
      <c r="A39" s="99"/>
      <c r="B39" s="100" t="s">
        <v>79</v>
      </c>
      <c r="C39" s="6" t="s">
        <v>105</v>
      </c>
      <c r="D39" s="99"/>
      <c r="E39" s="100" t="s">
        <v>92</v>
      </c>
      <c r="F39" s="122">
        <v>1</v>
      </c>
      <c r="G39" s="93"/>
      <c r="J39" s="117" t="s">
        <v>134</v>
      </c>
      <c r="K39" s="117" t="s">
        <v>105</v>
      </c>
      <c r="L39" s="117" t="s">
        <v>61</v>
      </c>
      <c r="M39" s="117" t="s">
        <v>121</v>
      </c>
      <c r="N39" s="117" t="s">
        <v>139</v>
      </c>
      <c r="O39" s="117" t="s">
        <v>127</v>
      </c>
      <c r="P39" s="117" t="s">
        <v>114</v>
      </c>
    </row>
    <row r="40" spans="1:58" s="3" customFormat="1" ht="31.5" customHeight="1" x14ac:dyDescent="0.25">
      <c r="A40" s="99"/>
      <c r="B40" s="100" t="s">
        <v>80</v>
      </c>
      <c r="C40" s="121">
        <v>3</v>
      </c>
      <c r="D40" s="99"/>
      <c r="E40" s="100" t="s">
        <v>91</v>
      </c>
      <c r="F40" s="122">
        <v>1</v>
      </c>
      <c r="G40" s="93"/>
      <c r="J40" s="117" t="s">
        <v>135</v>
      </c>
      <c r="K40" s="117" t="s">
        <v>106</v>
      </c>
      <c r="L40" s="117" t="s">
        <v>112</v>
      </c>
      <c r="M40" s="117" t="s">
        <v>122</v>
      </c>
      <c r="N40" s="117" t="s">
        <v>140</v>
      </c>
      <c r="O40" s="117" t="s">
        <v>128</v>
      </c>
      <c r="P40" s="117" t="s">
        <v>115</v>
      </c>
    </row>
    <row r="41" spans="1:58" s="3" customFormat="1" ht="31.5" customHeight="1" x14ac:dyDescent="0.25">
      <c r="A41" s="99"/>
      <c r="B41" s="100" t="s">
        <v>81</v>
      </c>
      <c r="C41" s="121">
        <v>3</v>
      </c>
      <c r="D41" s="99"/>
      <c r="E41" s="100" t="s">
        <v>95</v>
      </c>
      <c r="F41" s="122">
        <v>1</v>
      </c>
      <c r="G41" s="93"/>
      <c r="J41" s="117" t="s">
        <v>136</v>
      </c>
      <c r="K41" s="117" t="s">
        <v>107</v>
      </c>
      <c r="L41" s="5"/>
      <c r="M41" s="117" t="s">
        <v>123</v>
      </c>
      <c r="N41" s="117" t="s">
        <v>141</v>
      </c>
      <c r="O41" s="117" t="s">
        <v>129</v>
      </c>
      <c r="P41" s="117" t="s">
        <v>116</v>
      </c>
    </row>
    <row r="42" spans="1:58" s="3" customFormat="1" ht="31.5" customHeight="1" x14ac:dyDescent="0.25">
      <c r="A42" s="99"/>
      <c r="B42" s="100" t="s">
        <v>82</v>
      </c>
      <c r="C42" s="115">
        <v>700</v>
      </c>
      <c r="D42" s="99"/>
      <c r="E42" s="100" t="s">
        <v>87</v>
      </c>
      <c r="F42" s="6" t="s">
        <v>122</v>
      </c>
      <c r="G42" s="93"/>
      <c r="J42" s="117" t="s">
        <v>137</v>
      </c>
      <c r="K42" s="117" t="s">
        <v>110</v>
      </c>
      <c r="L42" s="5"/>
      <c r="M42" s="117" t="s">
        <v>124</v>
      </c>
      <c r="O42" s="117" t="s">
        <v>130</v>
      </c>
      <c r="P42" s="117" t="s">
        <v>117</v>
      </c>
    </row>
    <row r="43" spans="1:58" s="3" customFormat="1" ht="31.5" customHeight="1" x14ac:dyDescent="0.25">
      <c r="A43" s="99"/>
      <c r="B43" s="100" t="s">
        <v>83</v>
      </c>
      <c r="C43" s="115">
        <v>9</v>
      </c>
      <c r="D43" s="99"/>
      <c r="E43" s="100" t="s">
        <v>126</v>
      </c>
      <c r="F43" s="6" t="s">
        <v>140</v>
      </c>
      <c r="G43" s="93"/>
      <c r="K43" s="117" t="s">
        <v>108</v>
      </c>
      <c r="L43" s="5"/>
      <c r="M43" s="117" t="s">
        <v>125</v>
      </c>
      <c r="O43" s="117" t="s">
        <v>132</v>
      </c>
      <c r="P43" s="117" t="s">
        <v>118</v>
      </c>
    </row>
    <row r="44" spans="1:58" s="3" customFormat="1" ht="31.5" customHeight="1" x14ac:dyDescent="0.25">
      <c r="A44" s="99"/>
      <c r="B44" s="100" t="s">
        <v>84</v>
      </c>
      <c r="C44" s="6" t="s">
        <v>61</v>
      </c>
      <c r="D44" s="99"/>
      <c r="E44" s="100" t="s">
        <v>93</v>
      </c>
      <c r="F44" s="122">
        <v>1</v>
      </c>
      <c r="G44" s="93"/>
      <c r="K44" s="117" t="s">
        <v>109</v>
      </c>
      <c r="L44" s="5"/>
      <c r="O44" s="117" t="s">
        <v>131</v>
      </c>
      <c r="P44" s="117" t="s">
        <v>119</v>
      </c>
    </row>
    <row r="45" spans="1:58" s="3" customFormat="1" ht="31.5" customHeight="1" x14ac:dyDescent="0.25">
      <c r="A45" s="113"/>
      <c r="B45" s="114" t="s">
        <v>86</v>
      </c>
      <c r="C45" s="6" t="s">
        <v>61</v>
      </c>
      <c r="D45" s="99"/>
      <c r="E45" s="100" t="s">
        <v>88</v>
      </c>
      <c r="F45" s="6" t="s">
        <v>132</v>
      </c>
      <c r="G45" s="93"/>
      <c r="K45" s="117" t="s">
        <v>138</v>
      </c>
      <c r="L45" s="5"/>
      <c r="O45" s="117"/>
      <c r="P45" s="117" t="s">
        <v>120</v>
      </c>
    </row>
    <row r="46" spans="1:58" s="3" customFormat="1" ht="31.5" customHeight="1" x14ac:dyDescent="0.25">
      <c r="A46" s="99"/>
      <c r="B46" s="100" t="s">
        <v>85</v>
      </c>
      <c r="C46" s="6" t="s">
        <v>61</v>
      </c>
      <c r="D46" s="99"/>
      <c r="E46" s="100" t="s">
        <v>94</v>
      </c>
      <c r="F46" s="122">
        <v>1</v>
      </c>
      <c r="G46" s="93"/>
    </row>
    <row r="47" spans="1:58" s="3" customFormat="1" ht="31.5" customHeight="1" x14ac:dyDescent="0.25">
      <c r="A47" s="99"/>
      <c r="B47" s="100" t="s">
        <v>89</v>
      </c>
      <c r="C47" s="6" t="s">
        <v>61</v>
      </c>
      <c r="D47" s="99"/>
      <c r="E47" s="100" t="s">
        <v>60</v>
      </c>
      <c r="F47" s="6" t="s">
        <v>115</v>
      </c>
      <c r="G47" s="93"/>
    </row>
    <row r="48" spans="1:58" s="3" customFormat="1" ht="31.5" customHeight="1" x14ac:dyDescent="0.25">
      <c r="A48" s="99"/>
      <c r="B48" s="100" t="s">
        <v>142</v>
      </c>
      <c r="C48" s="6" t="s">
        <v>61</v>
      </c>
      <c r="E48" s="112"/>
      <c r="F48" s="9"/>
      <c r="G48" s="93"/>
    </row>
    <row r="49" spans="1:58" s="3" customFormat="1" ht="31.5" customHeight="1" x14ac:dyDescent="0.4">
      <c r="B49" s="92"/>
      <c r="C49" s="2"/>
      <c r="G49" s="93"/>
    </row>
    <row r="50" spans="1:58" s="3" customFormat="1" ht="31.5" customHeight="1" x14ac:dyDescent="0.25">
      <c r="A50" s="118" t="s">
        <v>133</v>
      </c>
      <c r="B50" s="119"/>
      <c r="C50" s="119"/>
      <c r="D50" s="119"/>
      <c r="E50" s="119"/>
      <c r="F50" s="120"/>
    </row>
    <row r="51" spans="1:58" s="3" customFormat="1" ht="60.75" customHeight="1" x14ac:dyDescent="0.25">
      <c r="A51" s="1105"/>
      <c r="B51" s="1106"/>
      <c r="C51" s="1106"/>
      <c r="D51" s="1106"/>
      <c r="E51" s="1106"/>
      <c r="F51" s="1107"/>
    </row>
    <row r="52" spans="1:58" s="3" customFormat="1" ht="60.75" customHeight="1" x14ac:dyDescent="0.25">
      <c r="A52" s="1108"/>
      <c r="B52" s="1109"/>
      <c r="C52" s="1109"/>
      <c r="D52" s="1109"/>
      <c r="E52" s="1109"/>
      <c r="F52" s="1110"/>
    </row>
    <row r="53" spans="1:58" s="3" customFormat="1" ht="60.75" customHeight="1" x14ac:dyDescent="0.25">
      <c r="A53" s="1108"/>
      <c r="B53" s="1109"/>
      <c r="C53" s="1109"/>
      <c r="D53" s="1109"/>
      <c r="E53" s="1109"/>
      <c r="F53" s="1110"/>
    </row>
    <row r="54" spans="1:58" s="3" customFormat="1" ht="60.75" customHeight="1" x14ac:dyDescent="0.25">
      <c r="A54" s="1108"/>
      <c r="B54" s="1109"/>
      <c r="C54" s="1109"/>
      <c r="D54" s="1109"/>
      <c r="E54" s="1109"/>
      <c r="F54" s="1110"/>
    </row>
    <row r="55" spans="1:58" s="3" customFormat="1" ht="60.75" customHeight="1" x14ac:dyDescent="0.25">
      <c r="A55" s="1108"/>
      <c r="B55" s="1109"/>
      <c r="C55" s="1109"/>
      <c r="D55" s="1109"/>
      <c r="E55" s="1109"/>
      <c r="F55" s="1110"/>
    </row>
    <row r="56" spans="1:58" s="3" customFormat="1" ht="60.75" customHeight="1" x14ac:dyDescent="0.25">
      <c r="A56" s="1108"/>
      <c r="B56" s="1109"/>
      <c r="C56" s="1109"/>
      <c r="D56" s="1109"/>
      <c r="E56" s="1109"/>
      <c r="F56" s="1110"/>
    </row>
    <row r="57" spans="1:58" s="3" customFormat="1" ht="31.5" customHeight="1" x14ac:dyDescent="0.4">
      <c r="A57" s="15"/>
      <c r="B57" s="2"/>
      <c r="C57" s="9"/>
      <c r="D57" s="91"/>
      <c r="F57" s="2"/>
    </row>
    <row r="58" spans="1:58" s="51" customFormat="1" ht="31.5" customHeight="1" x14ac:dyDescent="0.25">
      <c r="A58" s="63"/>
      <c r="B58" s="241"/>
      <c r="C58" s="63"/>
      <c r="D58" s="14"/>
      <c r="F58" s="14"/>
      <c r="G58" s="64"/>
    </row>
    <row r="59" spans="1:58" s="40" customFormat="1" ht="31.5" customHeight="1" x14ac:dyDescent="0.2">
      <c r="A59" s="67" t="s">
        <v>45</v>
      </c>
      <c r="B59" s="68"/>
      <c r="C59" s="68"/>
      <c r="D59" s="68"/>
      <c r="E59" s="68"/>
      <c r="F59" s="68"/>
      <c r="G59" s="109"/>
      <c r="H59" s="78"/>
      <c r="I59" s="78"/>
      <c r="J59" s="78"/>
      <c r="K59" s="78"/>
      <c r="L59" s="78"/>
      <c r="M59" s="78"/>
      <c r="N59" s="78"/>
      <c r="O59" s="78"/>
      <c r="P59" s="78"/>
      <c r="Q59" s="78"/>
      <c r="R59" s="78"/>
      <c r="S59" s="78"/>
      <c r="T59" s="78"/>
      <c r="U59" s="78"/>
      <c r="V59" s="78"/>
      <c r="W59" s="78"/>
      <c r="X59" s="78"/>
      <c r="Y59" s="78"/>
      <c r="Z59" s="78"/>
      <c r="AA59" s="78"/>
      <c r="AB59" s="78"/>
      <c r="AC59" s="78"/>
      <c r="AD59" s="78"/>
      <c r="AE59" s="78"/>
      <c r="AF59" s="78"/>
      <c r="AG59" s="78"/>
      <c r="AH59" s="78"/>
      <c r="AI59" s="78"/>
      <c r="AJ59" s="78"/>
      <c r="AK59" s="78"/>
      <c r="AL59" s="78"/>
      <c r="AM59" s="78"/>
      <c r="AN59" s="78"/>
      <c r="AO59" s="78"/>
      <c r="AP59" s="78"/>
      <c r="AQ59" s="78"/>
      <c r="AR59" s="78"/>
      <c r="AS59" s="78"/>
      <c r="AT59" s="78"/>
      <c r="AU59" s="78"/>
      <c r="AV59" s="78"/>
      <c r="AW59" s="78"/>
      <c r="AX59" s="78"/>
      <c r="AY59" s="78"/>
      <c r="AZ59" s="78"/>
      <c r="BA59" s="78"/>
      <c r="BB59" s="78"/>
      <c r="BC59" s="78"/>
      <c r="BD59" s="78"/>
      <c r="BE59" s="78"/>
      <c r="BF59" s="78"/>
    </row>
    <row r="60" spans="1:58" s="3" customFormat="1" ht="31.5" customHeight="1" x14ac:dyDescent="0.25">
      <c r="A60" s="65" t="s">
        <v>20</v>
      </c>
      <c r="B60" s="246">
        <v>0.1</v>
      </c>
      <c r="C60" s="66"/>
      <c r="D60" s="66">
        <f>SUM(E33*B60)</f>
        <v>480</v>
      </c>
      <c r="E60" s="66">
        <f>SUM(D60*12)</f>
        <v>5760</v>
      </c>
    </row>
    <row r="61" spans="1:58" s="3" customFormat="1" ht="31.5" customHeight="1" x14ac:dyDescent="0.25">
      <c r="A61" s="39" t="s">
        <v>21</v>
      </c>
      <c r="B61" s="247">
        <v>1.0999999999999999E-2</v>
      </c>
      <c r="C61" s="6"/>
      <c r="D61" s="6" t="e">
        <v>#REF!</v>
      </c>
      <c r="E61" s="6" t="e">
        <f>SUM(D61*12)</f>
        <v>#REF!</v>
      </c>
    </row>
    <row r="62" spans="1:58" s="3" customFormat="1" ht="31.5" customHeight="1" x14ac:dyDescent="0.25">
      <c r="A62" s="39" t="s">
        <v>22</v>
      </c>
      <c r="B62" s="248">
        <v>2.9999999999999997E-4</v>
      </c>
      <c r="C62" s="6"/>
      <c r="D62" s="52" t="e">
        <v>#REF!</v>
      </c>
      <c r="E62" s="6" t="e">
        <f>SUM(D62*12)</f>
        <v>#REF!</v>
      </c>
    </row>
    <row r="63" spans="1:58" s="3" customFormat="1" ht="31.5" customHeight="1" x14ac:dyDescent="0.25">
      <c r="A63" s="39" t="s">
        <v>23</v>
      </c>
      <c r="B63" s="248">
        <v>2.9999999999999997E-4</v>
      </c>
      <c r="C63" s="6"/>
      <c r="D63" s="52" t="e">
        <v>#REF!</v>
      </c>
      <c r="E63" s="6" t="e">
        <f>SUM(D63*12)</f>
        <v>#REF!</v>
      </c>
    </row>
    <row r="64" spans="1:58" s="3" customFormat="1" ht="31.5" customHeight="1" x14ac:dyDescent="0.25">
      <c r="A64" s="39" t="s">
        <v>25</v>
      </c>
      <c r="B64" s="249">
        <v>50</v>
      </c>
      <c r="C64" s="6"/>
      <c r="D64" s="52">
        <f>B64</f>
        <v>50</v>
      </c>
      <c r="E64" s="6">
        <f>SUM(D64*12)</f>
        <v>600</v>
      </c>
    </row>
    <row r="65" spans="1:58" s="51" customFormat="1" ht="31.5" customHeight="1" x14ac:dyDescent="0.25">
      <c r="A65" s="32" t="s">
        <v>24</v>
      </c>
      <c r="B65" s="32"/>
      <c r="C65" s="53"/>
      <c r="D65" s="54" t="e">
        <f>SUM(D60:D64)</f>
        <v>#REF!</v>
      </c>
      <c r="E65" s="32" t="e">
        <f>SUM(E60:E64)</f>
        <v>#REF!</v>
      </c>
    </row>
    <row r="66" spans="1:58" s="46" customFormat="1" ht="31.5" customHeight="1" x14ac:dyDescent="0.4">
      <c r="A66" s="44" t="s">
        <v>36</v>
      </c>
      <c r="B66" s="250"/>
      <c r="C66" s="45"/>
      <c r="D66" s="55" t="e">
        <f>SUM(E33-D65)</f>
        <v>#REF!</v>
      </c>
      <c r="E66" s="55" t="e">
        <f>SUM(F33-E65)</f>
        <v>#REF!</v>
      </c>
      <c r="F66" s="47" t="e">
        <v>#REF!</v>
      </c>
      <c r="H66" s="51"/>
      <c r="I66" s="51"/>
      <c r="J66" s="51"/>
      <c r="K66" s="51"/>
      <c r="L66" s="51"/>
      <c r="M66" s="51"/>
      <c r="N66" s="51"/>
      <c r="O66" s="51"/>
      <c r="P66" s="51"/>
      <c r="Q66" s="51"/>
      <c r="R66" s="51"/>
      <c r="S66" s="51"/>
      <c r="T66" s="51"/>
      <c r="U66" s="51"/>
      <c r="V66" s="51"/>
      <c r="W66" s="51"/>
      <c r="X66" s="51"/>
      <c r="Y66" s="51"/>
      <c r="Z66" s="51"/>
      <c r="AA66" s="51"/>
      <c r="AB66" s="51"/>
      <c r="AC66" s="51"/>
      <c r="AD66" s="51"/>
      <c r="AE66" s="51"/>
      <c r="AF66" s="51"/>
      <c r="AG66" s="51"/>
      <c r="AH66" s="51"/>
      <c r="AI66" s="51"/>
      <c r="AJ66" s="51"/>
      <c r="AK66" s="51"/>
      <c r="AL66" s="51"/>
      <c r="AM66" s="51"/>
      <c r="AN66" s="51"/>
      <c r="AO66" s="51"/>
      <c r="AP66" s="51"/>
      <c r="AQ66" s="51"/>
      <c r="AR66" s="51"/>
      <c r="AS66" s="51"/>
      <c r="AT66" s="51"/>
      <c r="AU66" s="51"/>
      <c r="AV66" s="51"/>
      <c r="AW66" s="51"/>
      <c r="AX66" s="51"/>
      <c r="AY66" s="51"/>
      <c r="AZ66" s="51"/>
      <c r="BA66" s="51"/>
      <c r="BB66" s="51"/>
      <c r="BC66" s="51"/>
      <c r="BD66" s="51"/>
      <c r="BE66" s="51"/>
      <c r="BF66" s="51"/>
    </row>
    <row r="67" spans="1:58" s="51" customFormat="1" ht="31.5" customHeight="1" x14ac:dyDescent="0.4">
      <c r="A67" s="70"/>
      <c r="B67" s="251"/>
      <c r="C67" s="14"/>
      <c r="D67" s="74"/>
      <c r="E67" s="73"/>
      <c r="F67" s="64"/>
    </row>
    <row r="68" spans="1:58" s="40" customFormat="1" ht="31.5" customHeight="1" x14ac:dyDescent="0.2">
      <c r="A68" s="67" t="s">
        <v>26</v>
      </c>
      <c r="B68" s="71"/>
      <c r="C68" s="71"/>
      <c r="D68" s="71"/>
      <c r="E68" s="68"/>
      <c r="F68" s="68"/>
      <c r="G68" s="69"/>
      <c r="H68" s="78"/>
      <c r="I68" s="78"/>
      <c r="J68" s="78"/>
      <c r="K68" s="78"/>
      <c r="L68" s="78"/>
      <c r="M68" s="78"/>
      <c r="N68" s="78"/>
      <c r="O68" s="78"/>
      <c r="P68" s="78"/>
      <c r="Q68" s="78"/>
      <c r="R68" s="78"/>
      <c r="S68" s="78"/>
      <c r="T68" s="78"/>
      <c r="U68" s="78"/>
      <c r="V68" s="78"/>
      <c r="W68" s="78"/>
      <c r="X68" s="78"/>
      <c r="Y68" s="78"/>
      <c r="Z68" s="78"/>
      <c r="AA68" s="78"/>
      <c r="AB68" s="78"/>
      <c r="AC68" s="78"/>
      <c r="AD68" s="78"/>
      <c r="AE68" s="78"/>
      <c r="AF68" s="78"/>
      <c r="AG68" s="78"/>
      <c r="AH68" s="78"/>
      <c r="AI68" s="78"/>
      <c r="AJ68" s="78"/>
      <c r="AK68" s="78"/>
      <c r="AL68" s="78"/>
      <c r="AM68" s="78"/>
      <c r="AN68" s="78"/>
      <c r="AO68" s="78"/>
      <c r="AP68" s="78"/>
      <c r="AQ68" s="78"/>
      <c r="AR68" s="78"/>
      <c r="AS68" s="78"/>
      <c r="AT68" s="78"/>
      <c r="AU68" s="78"/>
      <c r="AV68" s="78"/>
      <c r="AW68" s="78"/>
      <c r="AX68" s="78"/>
      <c r="AY68" s="78"/>
      <c r="AZ68" s="78"/>
      <c r="BA68" s="78"/>
      <c r="BB68" s="78"/>
      <c r="BC68" s="78"/>
      <c r="BD68" s="78"/>
      <c r="BE68" s="78"/>
      <c r="BF68" s="78"/>
    </row>
    <row r="69" spans="1:58" s="43" customFormat="1" ht="31.5" customHeight="1" x14ac:dyDescent="0.25">
      <c r="A69" s="3"/>
      <c r="B69" s="72" t="s">
        <v>54</v>
      </c>
      <c r="C69" s="247">
        <v>0.8</v>
      </c>
      <c r="D69" s="6" t="e">
        <v>#REF!</v>
      </c>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row>
    <row r="70" spans="1:58" s="43" customFormat="1" ht="31.5" customHeight="1" x14ac:dyDescent="0.4">
      <c r="A70" s="15"/>
      <c r="B70" s="252" t="s">
        <v>46</v>
      </c>
      <c r="C70" s="247">
        <v>0.2</v>
      </c>
      <c r="D70" s="6" t="e">
        <v>#REF!</v>
      </c>
      <c r="E70" s="253"/>
      <c r="F70" s="2"/>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row>
    <row r="71" spans="1:58" s="3" customFormat="1" ht="31.5" customHeight="1" x14ac:dyDescent="0.4">
      <c r="A71" s="6" t="s">
        <v>27</v>
      </c>
      <c r="B71" s="6" t="s">
        <v>28</v>
      </c>
      <c r="C71" s="6" t="s">
        <v>29</v>
      </c>
      <c r="D71" s="66" t="s">
        <v>30</v>
      </c>
      <c r="E71" s="6" t="s">
        <v>31</v>
      </c>
      <c r="F71" s="2"/>
    </row>
    <row r="72" spans="1:58" s="3" customFormat="1" ht="31.5" customHeight="1" x14ac:dyDescent="0.4">
      <c r="A72" s="34" t="e">
        <v>#REF!</v>
      </c>
      <c r="B72" s="237">
        <v>360</v>
      </c>
      <c r="C72" s="247">
        <v>0.05</v>
      </c>
      <c r="D72" s="4" t="e">
        <f>PMT(C72/12,B72,A72)</f>
        <v>#REF!</v>
      </c>
      <c r="E72" s="4" t="e">
        <f>SUM(D72*12)</f>
        <v>#REF!</v>
      </c>
      <c r="F72" s="2"/>
    </row>
    <row r="73" spans="1:58" s="46" customFormat="1" ht="31.5" customHeight="1" x14ac:dyDescent="0.4">
      <c r="A73" s="49" t="s">
        <v>32</v>
      </c>
      <c r="B73" s="250"/>
      <c r="C73" s="45"/>
      <c r="D73" s="48" t="e">
        <f>SUM(D66+D72)</f>
        <v>#REF!</v>
      </c>
      <c r="E73" s="48" t="e">
        <f>SUM(E66+E72)</f>
        <v>#REF!</v>
      </c>
      <c r="F73" s="47" t="e">
        <f>SUM(E73/D70)</f>
        <v>#REF!</v>
      </c>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c r="AM73" s="51"/>
      <c r="AN73" s="51"/>
      <c r="AO73" s="51"/>
      <c r="AP73" s="51"/>
      <c r="AQ73" s="51"/>
      <c r="AR73" s="51"/>
      <c r="AS73" s="51"/>
      <c r="AT73" s="51"/>
      <c r="AU73" s="51"/>
      <c r="AV73" s="51"/>
      <c r="AW73" s="51"/>
      <c r="AX73" s="51"/>
      <c r="AY73" s="51"/>
      <c r="AZ73" s="51"/>
      <c r="BA73" s="51"/>
      <c r="BB73" s="51"/>
      <c r="BC73" s="51"/>
      <c r="BD73" s="51"/>
      <c r="BE73" s="51"/>
      <c r="BF73" s="51"/>
    </row>
    <row r="74" spans="1:58" s="3" customFormat="1" ht="31.5" customHeight="1" x14ac:dyDescent="0.4">
      <c r="A74" s="15"/>
      <c r="D74" s="91"/>
      <c r="F74" s="2"/>
    </row>
    <row r="75" spans="1:58" s="46" customFormat="1" ht="31.5" customHeight="1" x14ac:dyDescent="0.4">
      <c r="A75" s="49" t="s">
        <v>48</v>
      </c>
      <c r="B75" s="250"/>
      <c r="C75" s="59"/>
      <c r="D75" s="60" t="s">
        <v>8</v>
      </c>
      <c r="E75" s="48" t="s">
        <v>52</v>
      </c>
      <c r="F75" s="61" t="s">
        <v>53</v>
      </c>
      <c r="H75" s="51"/>
      <c r="I75" s="51"/>
      <c r="J75" s="51"/>
      <c r="K75" s="51"/>
      <c r="L75" s="51"/>
      <c r="M75" s="51"/>
      <c r="N75" s="51"/>
      <c r="O75" s="51"/>
      <c r="P75" s="51"/>
      <c r="Q75" s="51"/>
      <c r="R75" s="51"/>
      <c r="S75" s="51"/>
      <c r="T75" s="51"/>
      <c r="U75" s="51"/>
      <c r="V75" s="51"/>
      <c r="W75" s="51"/>
      <c r="X75" s="51"/>
      <c r="Y75" s="51"/>
      <c r="Z75" s="51"/>
      <c r="AA75" s="51"/>
      <c r="AB75" s="51"/>
      <c r="AC75" s="51"/>
      <c r="AD75" s="51"/>
      <c r="AE75" s="51"/>
      <c r="AF75" s="51"/>
      <c r="AG75" s="51"/>
      <c r="AH75" s="51"/>
      <c r="AI75" s="51"/>
      <c r="AJ75" s="51"/>
      <c r="AK75" s="51"/>
      <c r="AL75" s="51"/>
      <c r="AM75" s="51"/>
      <c r="AN75" s="51"/>
      <c r="AO75" s="51"/>
      <c r="AP75" s="51"/>
      <c r="AQ75" s="51"/>
      <c r="AR75" s="51"/>
      <c r="AS75" s="51"/>
      <c r="AT75" s="51"/>
      <c r="AU75" s="51"/>
      <c r="AV75" s="51"/>
      <c r="AW75" s="51"/>
      <c r="AX75" s="51"/>
      <c r="AY75" s="51"/>
      <c r="AZ75" s="51"/>
      <c r="BA75" s="51"/>
      <c r="BB75" s="51"/>
      <c r="BC75" s="51"/>
      <c r="BD75" s="51"/>
      <c r="BE75" s="51"/>
      <c r="BF75" s="51"/>
    </row>
    <row r="76" spans="1:58" s="3" customFormat="1" ht="31.5" customHeight="1" x14ac:dyDescent="0.4">
      <c r="A76" s="254" t="s">
        <v>51</v>
      </c>
      <c r="B76" s="14" t="e">
        <v>#REF!</v>
      </c>
      <c r="C76" s="52" t="e">
        <f>SUM(B76/27.5)/12</f>
        <v>#REF!</v>
      </c>
      <c r="D76" s="52" t="e">
        <f>SUM(C76*12)</f>
        <v>#REF!</v>
      </c>
      <c r="E76" s="47" t="e">
        <v>#REF!</v>
      </c>
      <c r="F76" s="2"/>
    </row>
    <row r="77" spans="1:58" s="3" customFormat="1" ht="31.5" customHeight="1" x14ac:dyDescent="0.4">
      <c r="A77" s="254" t="s">
        <v>49</v>
      </c>
      <c r="C77" s="52" t="e">
        <f>-D72</f>
        <v>#REF!</v>
      </c>
      <c r="D77" s="52" t="e">
        <f>SUM(C77*12)</f>
        <v>#REF!</v>
      </c>
      <c r="F77" s="2"/>
    </row>
    <row r="78" spans="1:58" s="3" customFormat="1" ht="31.5" customHeight="1" x14ac:dyDescent="0.25">
      <c r="A78" s="62" t="s">
        <v>50</v>
      </c>
      <c r="C78" s="52" t="e">
        <f>SUM(C76:C77)</f>
        <v>#REF!</v>
      </c>
      <c r="D78" s="52" t="e">
        <f>SUM(C78*12)</f>
        <v>#REF!</v>
      </c>
      <c r="F78" s="47" t="e">
        <f>SUM(E73+D78)/D70</f>
        <v>#REF!</v>
      </c>
    </row>
    <row r="79" spans="1:58" s="3" customFormat="1" ht="31.5" customHeight="1" x14ac:dyDescent="0.4">
      <c r="A79" s="15"/>
      <c r="D79" s="91"/>
      <c r="F79" s="2"/>
    </row>
    <row r="80" spans="1:58" s="57" customFormat="1" ht="31.5" customHeight="1" x14ac:dyDescent="0.2">
      <c r="A80" s="49" t="s">
        <v>41</v>
      </c>
      <c r="B80" s="58"/>
      <c r="C80" s="58"/>
      <c r="D80" s="255" t="s">
        <v>42</v>
      </c>
      <c r="E80" s="58"/>
      <c r="F80" s="45"/>
      <c r="H80" s="79"/>
      <c r="I80" s="79"/>
      <c r="J80" s="79"/>
      <c r="K80" s="79"/>
      <c r="L80" s="79"/>
      <c r="M80" s="79"/>
      <c r="N80" s="79"/>
      <c r="O80" s="79"/>
      <c r="P80" s="79"/>
      <c r="Q80" s="79"/>
      <c r="R80" s="79"/>
      <c r="S80" s="79"/>
      <c r="T80" s="79"/>
      <c r="U80" s="79"/>
      <c r="V80" s="79"/>
      <c r="W80" s="79"/>
      <c r="X80" s="79"/>
      <c r="Y80" s="79"/>
      <c r="Z80" s="79"/>
      <c r="AA80" s="79"/>
      <c r="AB80" s="79"/>
      <c r="AC80" s="79"/>
      <c r="AD80" s="79"/>
      <c r="AE80" s="79"/>
      <c r="AF80" s="79"/>
      <c r="AG80" s="79"/>
      <c r="AH80" s="79"/>
      <c r="AI80" s="79"/>
      <c r="AJ80" s="79"/>
      <c r="AK80" s="79"/>
      <c r="AL80" s="79"/>
      <c r="AM80" s="79"/>
      <c r="AN80" s="79"/>
      <c r="AO80" s="79"/>
      <c r="AP80" s="79"/>
      <c r="AQ80" s="79"/>
      <c r="AR80" s="79"/>
      <c r="AS80" s="79"/>
      <c r="AT80" s="79"/>
      <c r="AU80" s="79"/>
      <c r="AV80" s="79"/>
      <c r="AW80" s="79"/>
      <c r="AX80" s="79"/>
      <c r="AY80" s="79"/>
      <c r="AZ80" s="79"/>
      <c r="BA80" s="79"/>
      <c r="BB80" s="79"/>
      <c r="BC80" s="79"/>
      <c r="BD80" s="79"/>
      <c r="BE80" s="79"/>
      <c r="BF80" s="79"/>
    </row>
    <row r="81" spans="1:59" s="3" customFormat="1" ht="31.5" customHeight="1" x14ac:dyDescent="0.25">
      <c r="B81" s="256" t="s">
        <v>33</v>
      </c>
      <c r="C81" s="257" t="e">
        <v>#REF!</v>
      </c>
      <c r="E81" s="256" t="s">
        <v>33</v>
      </c>
      <c r="F81" s="266">
        <v>6.7390000000000005E-2</v>
      </c>
    </row>
    <row r="82" spans="1:59" s="3" customFormat="1" ht="31.5" customHeight="1" x14ac:dyDescent="0.25">
      <c r="B82" s="259" t="s">
        <v>34</v>
      </c>
      <c r="C82" s="90" t="e">
        <v>#REF!</v>
      </c>
      <c r="E82" s="259" t="s">
        <v>35</v>
      </c>
      <c r="F82" s="6" t="e">
        <f>SUM(E66/F81)</f>
        <v>#REF!</v>
      </c>
    </row>
    <row r="83" spans="1:59" s="3" customFormat="1" ht="31.5" customHeight="1" x14ac:dyDescent="0.25">
      <c r="A83" s="260"/>
      <c r="B83" s="9"/>
      <c r="E83" s="259" t="s">
        <v>34</v>
      </c>
      <c r="F83" s="267">
        <v>8.9160000000000003E-2</v>
      </c>
    </row>
    <row r="84" spans="1:59" s="3" customFormat="1" ht="31.5" customHeight="1" x14ac:dyDescent="0.25">
      <c r="A84" s="260"/>
      <c r="B84" s="9"/>
      <c r="E84" s="259" t="s">
        <v>35</v>
      </c>
      <c r="F84" s="6">
        <f>SUM(F33*F83)</f>
        <v>5135.616</v>
      </c>
    </row>
    <row r="85" spans="1:59" s="3" customFormat="1" ht="42" customHeight="1" x14ac:dyDescent="0.4">
      <c r="A85" s="15"/>
      <c r="D85" s="91"/>
      <c r="F85" s="2"/>
    </row>
    <row r="86" spans="1:59" s="3" customFormat="1" ht="51.75" customHeight="1" x14ac:dyDescent="0.4">
      <c r="A86" s="15"/>
      <c r="B86" s="2"/>
      <c r="C86" s="9"/>
      <c r="D86" s="91"/>
      <c r="F86" s="2"/>
    </row>
    <row r="87" spans="1:59" s="18" customFormat="1" ht="53.25" customHeight="1" x14ac:dyDescent="0.9">
      <c r="A87" s="16" t="s">
        <v>12</v>
      </c>
      <c r="B87" s="17"/>
      <c r="C87" s="17"/>
      <c r="D87" s="17"/>
      <c r="E87" s="17"/>
      <c r="F87" s="17"/>
      <c r="H87" s="86"/>
      <c r="I87" s="86"/>
      <c r="J87" s="86"/>
      <c r="K87" s="86"/>
      <c r="L87" s="86"/>
      <c r="M87" s="86"/>
      <c r="N87" s="86"/>
      <c r="O87" s="86"/>
      <c r="P87" s="86"/>
      <c r="Q87" s="86"/>
      <c r="R87" s="86"/>
      <c r="S87" s="86"/>
      <c r="T87" s="86"/>
      <c r="U87" s="86"/>
      <c r="V87" s="86"/>
      <c r="W87" s="86"/>
      <c r="X87" s="86"/>
      <c r="Y87" s="86"/>
      <c r="Z87" s="86"/>
      <c r="AA87" s="86"/>
      <c r="AB87" s="86"/>
      <c r="AC87" s="86"/>
      <c r="AD87" s="86"/>
      <c r="AE87" s="86"/>
      <c r="AF87" s="86"/>
      <c r="AG87" s="86"/>
      <c r="AH87" s="86"/>
      <c r="AI87" s="86"/>
      <c r="AJ87" s="86"/>
      <c r="AK87" s="86"/>
      <c r="AL87" s="86"/>
      <c r="AM87" s="86"/>
      <c r="AN87" s="86"/>
      <c r="AO87" s="86"/>
      <c r="AP87" s="86"/>
      <c r="AQ87" s="86"/>
      <c r="AR87" s="86"/>
      <c r="AS87" s="86"/>
      <c r="AT87" s="86"/>
      <c r="AU87" s="86"/>
      <c r="AV87" s="86"/>
      <c r="AW87" s="86"/>
      <c r="AX87" s="86"/>
      <c r="AY87" s="86"/>
      <c r="AZ87" s="86"/>
      <c r="BA87" s="86"/>
      <c r="BB87" s="86"/>
      <c r="BC87" s="86"/>
      <c r="BD87" s="86"/>
      <c r="BE87" s="86"/>
      <c r="BF87" s="86"/>
    </row>
    <row r="88" spans="1:59" s="29" customFormat="1" ht="39.75" customHeight="1" x14ac:dyDescent="0.25">
      <c r="A88" s="12" t="s">
        <v>8</v>
      </c>
      <c r="B88" s="12">
        <v>0.25</v>
      </c>
      <c r="C88" s="12">
        <v>0.2</v>
      </c>
      <c r="D88" s="12">
        <v>0.15</v>
      </c>
      <c r="E88" s="12">
        <v>0.1</v>
      </c>
      <c r="F88" s="12">
        <v>0.05</v>
      </c>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row>
    <row r="89" spans="1:59" s="20" customFormat="1" ht="39.75" customHeight="1" x14ac:dyDescent="0.25">
      <c r="A89" s="19" t="s">
        <v>0</v>
      </c>
      <c r="B89" s="34" t="e">
        <v>#REF!</v>
      </c>
      <c r="C89" s="4" t="e">
        <f t="shared" ref="C89:F92" si="2">B89</f>
        <v>#REF!</v>
      </c>
      <c r="D89" s="4" t="e">
        <f t="shared" si="2"/>
        <v>#REF!</v>
      </c>
      <c r="E89" s="4" t="e">
        <f t="shared" si="2"/>
        <v>#REF!</v>
      </c>
      <c r="F89" s="4" t="e">
        <f t="shared" si="2"/>
        <v>#REF!</v>
      </c>
      <c r="H89" s="89"/>
      <c r="I89" s="87"/>
      <c r="J89" s="87"/>
      <c r="K89" s="87"/>
      <c r="L89" s="87"/>
      <c r="M89" s="87"/>
      <c r="N89" s="87"/>
      <c r="O89" s="87"/>
      <c r="P89" s="87"/>
      <c r="Q89" s="87"/>
      <c r="R89" s="87"/>
      <c r="S89" s="87"/>
      <c r="T89" s="87"/>
      <c r="U89" s="87"/>
      <c r="V89" s="87"/>
      <c r="W89" s="87"/>
      <c r="X89" s="87"/>
      <c r="Y89" s="87"/>
      <c r="Z89" s="87"/>
      <c r="AA89" s="87"/>
      <c r="AB89" s="87"/>
      <c r="AC89" s="87"/>
      <c r="AD89" s="87"/>
      <c r="AE89" s="87"/>
      <c r="AF89" s="87"/>
      <c r="AG89" s="87"/>
      <c r="AH89" s="87"/>
      <c r="AI89" s="87"/>
      <c r="AJ89" s="87"/>
      <c r="AK89" s="87"/>
      <c r="AL89" s="87"/>
      <c r="AM89" s="87"/>
      <c r="AN89" s="87"/>
      <c r="AO89" s="87"/>
      <c r="AP89" s="87"/>
      <c r="AQ89" s="87"/>
      <c r="AR89" s="87"/>
      <c r="AS89" s="87"/>
      <c r="AT89" s="87"/>
      <c r="AU89" s="87"/>
      <c r="AV89" s="87"/>
      <c r="AW89" s="87"/>
      <c r="AX89" s="87"/>
      <c r="AY89" s="87"/>
      <c r="AZ89" s="87"/>
      <c r="BA89" s="87"/>
      <c r="BB89" s="87"/>
      <c r="BC89" s="87"/>
      <c r="BD89" s="87"/>
      <c r="BE89" s="87"/>
      <c r="BF89" s="87"/>
      <c r="BG89" s="81"/>
    </row>
    <row r="90" spans="1:59" s="20" customFormat="1" ht="39.75" customHeight="1" x14ac:dyDescent="0.25">
      <c r="A90" s="19" t="s">
        <v>1</v>
      </c>
      <c r="B90" s="34" t="e">
        <v>#REF!</v>
      </c>
      <c r="C90" s="4" t="e">
        <f t="shared" si="2"/>
        <v>#REF!</v>
      </c>
      <c r="D90" s="4" t="e">
        <f t="shared" si="2"/>
        <v>#REF!</v>
      </c>
      <c r="E90" s="4" t="e">
        <f t="shared" si="2"/>
        <v>#REF!</v>
      </c>
      <c r="F90" s="4" t="e">
        <f t="shared" si="2"/>
        <v>#REF!</v>
      </c>
      <c r="H90" s="89"/>
      <c r="I90" s="87"/>
      <c r="J90" s="87"/>
      <c r="K90" s="87"/>
      <c r="L90" s="87"/>
      <c r="M90" s="87"/>
      <c r="N90" s="87"/>
      <c r="O90" s="87"/>
      <c r="P90" s="87"/>
      <c r="Q90" s="87"/>
      <c r="R90" s="87"/>
      <c r="S90" s="87"/>
      <c r="T90" s="87"/>
      <c r="U90" s="87"/>
      <c r="V90" s="87"/>
      <c r="W90" s="87"/>
      <c r="X90" s="87"/>
      <c r="Y90" s="87"/>
      <c r="Z90" s="87"/>
      <c r="AA90" s="87"/>
      <c r="AB90" s="87"/>
      <c r="AC90" s="87"/>
      <c r="AD90" s="87"/>
      <c r="AE90" s="87"/>
      <c r="AF90" s="87"/>
      <c r="AG90" s="87"/>
      <c r="AH90" s="87"/>
      <c r="AI90" s="87"/>
      <c r="AJ90" s="87"/>
      <c r="AK90" s="87"/>
      <c r="AL90" s="87"/>
      <c r="AM90" s="87"/>
      <c r="AN90" s="87"/>
      <c r="AO90" s="87"/>
      <c r="AP90" s="87"/>
      <c r="AQ90" s="87"/>
      <c r="AR90" s="87"/>
      <c r="AS90" s="87"/>
      <c r="AT90" s="87"/>
      <c r="AU90" s="87"/>
      <c r="AV90" s="87"/>
      <c r="AW90" s="87"/>
      <c r="AX90" s="87"/>
      <c r="AY90" s="87"/>
      <c r="AZ90" s="87"/>
      <c r="BA90" s="87"/>
      <c r="BB90" s="87"/>
      <c r="BC90" s="87"/>
      <c r="BD90" s="87"/>
      <c r="BE90" s="87"/>
      <c r="BF90" s="87"/>
      <c r="BG90" s="81"/>
    </row>
    <row r="91" spans="1:59" s="21" customFormat="1" ht="39.75" customHeight="1" x14ac:dyDescent="0.25">
      <c r="A91" s="19" t="s">
        <v>2</v>
      </c>
      <c r="B91" s="34" t="e">
        <v>#REF!</v>
      </c>
      <c r="C91" s="4" t="e">
        <f t="shared" si="2"/>
        <v>#REF!</v>
      </c>
      <c r="D91" s="4" t="e">
        <f t="shared" si="2"/>
        <v>#REF!</v>
      </c>
      <c r="E91" s="4" t="e">
        <f t="shared" si="2"/>
        <v>#REF!</v>
      </c>
      <c r="F91" s="4" t="e">
        <f t="shared" si="2"/>
        <v>#REF!</v>
      </c>
      <c r="H91" s="88"/>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82"/>
    </row>
    <row r="92" spans="1:59" s="5" customFormat="1" ht="39.75" customHeight="1" x14ac:dyDescent="0.25">
      <c r="A92" s="19" t="s">
        <v>7</v>
      </c>
      <c r="B92" s="34" t="e">
        <f>SUM(B95*6%)</f>
        <v>#REF!</v>
      </c>
      <c r="C92" s="4" t="e">
        <f t="shared" si="2"/>
        <v>#REF!</v>
      </c>
      <c r="D92" s="4" t="e">
        <f t="shared" si="2"/>
        <v>#REF!</v>
      </c>
      <c r="E92" s="4" t="e">
        <f t="shared" si="2"/>
        <v>#REF!</v>
      </c>
      <c r="F92" s="4" t="e">
        <f t="shared" si="2"/>
        <v>#REF!</v>
      </c>
      <c r="H92" s="88"/>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80"/>
    </row>
    <row r="93" spans="1:59" s="5" customFormat="1" ht="39.75" customHeight="1" x14ac:dyDescent="0.25">
      <c r="A93" s="33" t="s">
        <v>5</v>
      </c>
      <c r="B93" s="10" t="e">
        <f>SUM(B89+B90+B91+B92)</f>
        <v>#REF!</v>
      </c>
      <c r="C93" s="10" t="e">
        <f>SUM(C89+C90+C91+C92)</f>
        <v>#REF!</v>
      </c>
      <c r="D93" s="10" t="e">
        <f>SUM(D89+D90+D91+D92)</f>
        <v>#REF!</v>
      </c>
      <c r="E93" s="10" t="e">
        <f>SUM(E89+E90+E91+E92)</f>
        <v>#REF!</v>
      </c>
      <c r="F93" s="10" t="e">
        <f>SUM(F89+F90+F91+F92)</f>
        <v>#REF!</v>
      </c>
      <c r="H93" s="88"/>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80"/>
    </row>
    <row r="94" spans="1:59" s="21" customFormat="1" ht="39.75" customHeight="1" x14ac:dyDescent="0.25">
      <c r="A94" s="22" t="s">
        <v>10</v>
      </c>
      <c r="B94" s="35" t="e">
        <v>#REF!</v>
      </c>
      <c r="C94" s="31"/>
      <c r="D94" s="31"/>
      <c r="E94" s="31"/>
      <c r="F94" s="31"/>
      <c r="H94" s="88"/>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82"/>
    </row>
    <row r="95" spans="1:59" s="21" customFormat="1" ht="39.75" customHeight="1" x14ac:dyDescent="0.25">
      <c r="A95" s="23" t="s">
        <v>9</v>
      </c>
      <c r="B95" s="4" t="e">
        <v>#REF!</v>
      </c>
      <c r="C95" s="4" t="e">
        <f>B95</f>
        <v>#REF!</v>
      </c>
      <c r="D95" s="4" t="e">
        <f>C95</f>
        <v>#REF!</v>
      </c>
      <c r="E95" s="4" t="e">
        <f>D95</f>
        <v>#REF!</v>
      </c>
      <c r="F95" s="4" t="e">
        <f>E95</f>
        <v>#REF!</v>
      </c>
      <c r="H95" s="88"/>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82"/>
    </row>
    <row r="96" spans="1:59" s="25" customFormat="1" ht="39.75" customHeight="1" x14ac:dyDescent="0.25">
      <c r="A96" s="24" t="s">
        <v>4</v>
      </c>
      <c r="B96" s="24">
        <v>0.75</v>
      </c>
      <c r="C96" s="24">
        <v>0.8</v>
      </c>
      <c r="D96" s="24">
        <v>0.85</v>
      </c>
      <c r="E96" s="24">
        <v>0.9</v>
      </c>
      <c r="F96" s="24">
        <v>0.95</v>
      </c>
      <c r="H96" s="88"/>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83"/>
    </row>
    <row r="97" spans="1:59" s="28" customFormat="1" ht="39.75" customHeight="1" x14ac:dyDescent="0.25">
      <c r="A97" s="26" t="s">
        <v>3</v>
      </c>
      <c r="B97" s="27" t="e">
        <f>SUM(B95-B93-B98)</f>
        <v>#REF!</v>
      </c>
      <c r="C97" s="27" t="e">
        <f>SUM(C95-C93-C98)</f>
        <v>#REF!</v>
      </c>
      <c r="D97" s="27" t="e">
        <f>SUM(D95-D93-D98)</f>
        <v>#REF!</v>
      </c>
      <c r="E97" s="27" t="e">
        <f>SUM(E95-E93-E98)</f>
        <v>#REF!</v>
      </c>
      <c r="F97" s="27" t="e">
        <f>SUM(F95-F93-F98)</f>
        <v>#REF!</v>
      </c>
      <c r="H97" s="88"/>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84"/>
    </row>
    <row r="98" spans="1:59" s="5" customFormat="1" ht="39.75" customHeight="1" x14ac:dyDescent="0.25">
      <c r="A98" s="11" t="s">
        <v>6</v>
      </c>
      <c r="B98" s="10" t="e">
        <f>SUM(B95-B93)*B96</f>
        <v>#REF!</v>
      </c>
      <c r="C98" s="10" t="e">
        <f>SUM(C95-C93)*C96</f>
        <v>#REF!</v>
      </c>
      <c r="D98" s="10" t="e">
        <f>SUM(D95-D93)*D96</f>
        <v>#REF!</v>
      </c>
      <c r="E98" s="10" t="e">
        <f>SUM(E95-E93)*E96</f>
        <v>#REF!</v>
      </c>
      <c r="F98" s="10" t="e">
        <f>SUM(F95-F93)*F96</f>
        <v>#REF!</v>
      </c>
      <c r="H98" s="88"/>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80"/>
    </row>
    <row r="99" spans="1:59" s="8" customFormat="1" ht="39.75" customHeight="1" x14ac:dyDescent="0.25">
      <c r="A99" s="11" t="s">
        <v>11</v>
      </c>
      <c r="B99" s="10" t="e">
        <f>SUM(B98-$B$94)</f>
        <v>#REF!</v>
      </c>
      <c r="C99" s="10" t="e">
        <f>SUM(C98-$B$94)</f>
        <v>#REF!</v>
      </c>
      <c r="D99" s="10" t="e">
        <f>SUM(D98-$B$94)</f>
        <v>#REF!</v>
      </c>
      <c r="E99" s="10" t="e">
        <f>SUM(E98-$B$94)</f>
        <v>#REF!</v>
      </c>
      <c r="F99" s="10" t="e">
        <f>SUM(F98-$B$94)</f>
        <v>#REF!</v>
      </c>
      <c r="G99" s="5"/>
      <c r="H99" s="88"/>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94"/>
    </row>
    <row r="100" spans="1:59" s="5" customFormat="1" ht="35.25" customHeight="1" x14ac:dyDescent="0.25">
      <c r="A100" s="6"/>
      <c r="B100" s="6"/>
      <c r="C100" s="6"/>
      <c r="D100" s="6"/>
      <c r="E100" s="6"/>
      <c r="F100" s="6"/>
      <c r="H100" s="88"/>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80"/>
    </row>
    <row r="101" spans="1:59" s="3" customFormat="1" ht="35.25" customHeight="1" x14ac:dyDescent="0.25">
      <c r="A101" s="13" t="s">
        <v>8</v>
      </c>
      <c r="B101" s="14"/>
      <c r="C101" s="14"/>
      <c r="D101" s="14"/>
      <c r="E101" s="9"/>
      <c r="F101" s="9"/>
    </row>
    <row r="102" spans="1:59" s="3" customFormat="1" ht="35.25" customHeight="1" x14ac:dyDescent="0.25">
      <c r="D102" s="14"/>
      <c r="E102" s="9"/>
      <c r="F102" s="9"/>
    </row>
    <row r="103" spans="1:59" s="3" customFormat="1" ht="35.25" customHeight="1" x14ac:dyDescent="0.25">
      <c r="D103" s="14"/>
      <c r="E103" s="9"/>
      <c r="F103" s="9"/>
    </row>
    <row r="104" spans="1:59" s="3" customFormat="1" ht="35.25" customHeight="1" x14ac:dyDescent="0.25">
      <c r="D104" s="14"/>
      <c r="E104" s="9"/>
      <c r="F104" s="9"/>
    </row>
    <row r="105" spans="1:59" s="3" customFormat="1" ht="35.25" customHeight="1" x14ac:dyDescent="0.25">
      <c r="D105" s="14"/>
      <c r="E105" s="9"/>
      <c r="F105" s="9"/>
    </row>
    <row r="106" spans="1:59" s="3" customFormat="1" ht="36.75" customHeight="1" x14ac:dyDescent="0.4">
      <c r="D106" s="2"/>
      <c r="E106" s="2"/>
      <c r="F106" s="2"/>
    </row>
    <row r="107" spans="1:59" s="3" customFormat="1" ht="26.25" customHeight="1" x14ac:dyDescent="0.4">
      <c r="A107" s="2"/>
      <c r="B107" s="2"/>
      <c r="C107" s="2"/>
      <c r="D107" s="2"/>
      <c r="E107" s="2"/>
      <c r="F107" s="2"/>
    </row>
    <row r="108" spans="1:59" s="3" customFormat="1" ht="26.25" customHeight="1" x14ac:dyDescent="0.4">
      <c r="A108" s="2"/>
      <c r="B108" s="2"/>
      <c r="C108" s="2"/>
      <c r="D108" s="2"/>
      <c r="E108" s="2"/>
      <c r="F108" s="2"/>
    </row>
    <row r="109" spans="1:59" s="3" customFormat="1" ht="26.25" customHeight="1" x14ac:dyDescent="0.4">
      <c r="A109" s="2"/>
      <c r="B109" s="2"/>
      <c r="C109" s="2"/>
      <c r="D109" s="2"/>
      <c r="E109" s="2"/>
      <c r="F109" s="2"/>
    </row>
    <row r="110" spans="1:59" s="3" customFormat="1" ht="26.25" customHeight="1" x14ac:dyDescent="0.4">
      <c r="A110" s="2"/>
      <c r="B110" s="2"/>
      <c r="C110" s="2"/>
      <c r="D110" s="2"/>
      <c r="E110" s="2"/>
      <c r="F110" s="2"/>
    </row>
    <row r="111" spans="1:59" s="3" customFormat="1" ht="26.25" customHeight="1" x14ac:dyDescent="0.4">
      <c r="A111" s="2"/>
      <c r="B111" s="2"/>
      <c r="C111" s="2"/>
      <c r="D111" s="2"/>
      <c r="E111" s="2"/>
      <c r="F111" s="2"/>
    </row>
    <row r="112" spans="1:59" s="3" customFormat="1" ht="26.25" customHeight="1" x14ac:dyDescent="0.4">
      <c r="A112" s="2"/>
      <c r="B112" s="2"/>
      <c r="C112" s="2"/>
      <c r="D112" s="2"/>
      <c r="E112" s="2"/>
      <c r="F112" s="2"/>
    </row>
    <row r="113" spans="1:6" s="3" customFormat="1" ht="26.25" customHeight="1" x14ac:dyDescent="0.4">
      <c r="A113" s="2"/>
      <c r="B113" s="2"/>
      <c r="C113" s="2"/>
      <c r="D113" s="2"/>
      <c r="E113" s="2"/>
      <c r="F113" s="2"/>
    </row>
    <row r="114" spans="1:6" s="3" customFormat="1" ht="26.25" customHeight="1" x14ac:dyDescent="0.4">
      <c r="A114" s="2"/>
      <c r="B114" s="2"/>
      <c r="C114" s="2"/>
      <c r="D114" s="2"/>
      <c r="E114" s="2"/>
      <c r="F114" s="2"/>
    </row>
    <row r="115" spans="1:6" s="3" customFormat="1" ht="26.25" customHeight="1" x14ac:dyDescent="0.4">
      <c r="A115" s="2"/>
      <c r="B115" s="2"/>
      <c r="C115" s="2"/>
      <c r="D115" s="2"/>
      <c r="E115" s="2"/>
      <c r="F115" s="2"/>
    </row>
    <row r="116" spans="1:6" s="3" customFormat="1" ht="26.25" customHeight="1" x14ac:dyDescent="0.4">
      <c r="A116" s="2"/>
      <c r="B116" s="2"/>
      <c r="C116" s="2"/>
      <c r="D116" s="2"/>
      <c r="E116" s="2"/>
      <c r="F116" s="2"/>
    </row>
    <row r="117" spans="1:6" s="3" customFormat="1" ht="26.25" customHeight="1" x14ac:dyDescent="0.4">
      <c r="A117" s="2"/>
      <c r="B117" s="2"/>
      <c r="C117" s="2"/>
      <c r="D117" s="2"/>
      <c r="E117" s="2"/>
      <c r="F117" s="2"/>
    </row>
    <row r="118" spans="1:6" s="3" customFormat="1" ht="26.25" customHeight="1" x14ac:dyDescent="0.4">
      <c r="A118" s="2"/>
      <c r="B118" s="2"/>
      <c r="C118" s="2"/>
      <c r="D118" s="2"/>
      <c r="E118" s="2"/>
      <c r="F118" s="2"/>
    </row>
    <row r="119" spans="1:6" s="3" customFormat="1" ht="26.25" customHeight="1" x14ac:dyDescent="0.4">
      <c r="A119" s="2"/>
      <c r="B119" s="2"/>
      <c r="C119" s="2"/>
      <c r="D119" s="2"/>
      <c r="E119" s="2"/>
      <c r="F119" s="2"/>
    </row>
    <row r="120" spans="1:6" s="3" customFormat="1" ht="26.25" customHeight="1" x14ac:dyDescent="0.4">
      <c r="A120" s="2"/>
      <c r="B120" s="2"/>
      <c r="C120" s="2"/>
      <c r="D120" s="2"/>
      <c r="E120" s="2"/>
      <c r="F120" s="2"/>
    </row>
    <row r="121" spans="1:6" s="3" customFormat="1" ht="26.25" customHeight="1" x14ac:dyDescent="0.4">
      <c r="A121" s="2"/>
      <c r="B121" s="2"/>
      <c r="C121" s="2"/>
      <c r="D121" s="2"/>
      <c r="E121" s="2"/>
      <c r="F121" s="2"/>
    </row>
    <row r="122" spans="1:6" s="3" customFormat="1" ht="26.25" customHeight="1" x14ac:dyDescent="0.4">
      <c r="A122" s="2"/>
      <c r="B122" s="2"/>
      <c r="C122" s="2"/>
      <c r="D122" s="2"/>
      <c r="E122" s="2"/>
      <c r="F122" s="2"/>
    </row>
    <row r="123" spans="1:6" s="3" customFormat="1" ht="26.25" customHeight="1" x14ac:dyDescent="0.4">
      <c r="A123" s="2"/>
      <c r="B123" s="2"/>
      <c r="C123" s="2"/>
      <c r="D123" s="2"/>
      <c r="E123" s="2"/>
      <c r="F123" s="2"/>
    </row>
    <row r="124" spans="1:6" s="3" customFormat="1" ht="26.25" customHeight="1" x14ac:dyDescent="0.4">
      <c r="A124" s="2"/>
      <c r="B124" s="2"/>
      <c r="C124" s="2"/>
      <c r="D124" s="2"/>
      <c r="E124" s="2"/>
      <c r="F124" s="2"/>
    </row>
    <row r="125" spans="1:6" s="3" customFormat="1" ht="26.25" customHeight="1" x14ac:dyDescent="0.4">
      <c r="A125" s="2"/>
      <c r="B125" s="2"/>
      <c r="C125" s="2"/>
      <c r="D125" s="2"/>
      <c r="E125" s="2"/>
      <c r="F125" s="2"/>
    </row>
    <row r="126" spans="1:6" s="3" customFormat="1" ht="26.25" customHeight="1" x14ac:dyDescent="0.4">
      <c r="A126" s="2"/>
      <c r="B126" s="2"/>
      <c r="C126" s="2"/>
      <c r="D126" s="2"/>
      <c r="E126" s="2"/>
      <c r="F126" s="2"/>
    </row>
  </sheetData>
  <sheetProtection algorithmName="SHA-512" hashValue="hZJDN7teuO1hpUsNNPMeggmnMBgXGWnBi2mSm6OX0YxBt3VUjoq2CBI02/DiSN8m2Y3wNumBoPtkd6bNx4itKg==" saltValue="usRSLx8dDyq/NczoyRx/AA==" spinCount="100000" sheet="1" objects="1" scenarios="1"/>
  <mergeCells count="1">
    <mergeCell ref="A51:F56"/>
  </mergeCells>
  <conditionalFormatting sqref="C44:C48">
    <cfRule type="containsText" dxfId="8" priority="10" operator="containsText" text="Yes">
      <formula>NOT(ISERROR(SEARCH("Yes",C44)))</formula>
    </cfRule>
  </conditionalFormatting>
  <conditionalFormatting sqref="C42">
    <cfRule type="cellIs" dxfId="7" priority="9" operator="lessThan">
      <formula>800</formula>
    </cfRule>
  </conditionalFormatting>
  <conditionalFormatting sqref="F38:F41 F44 F46">
    <cfRule type="cellIs" dxfId="6" priority="8" operator="lessThan">
      <formula>2</formula>
    </cfRule>
  </conditionalFormatting>
  <conditionalFormatting sqref="F45">
    <cfRule type="containsText" dxfId="5" priority="7" operator="containsText" text="Old, Need REplacement">
      <formula>NOT(ISERROR(SEARCH("Old, Need REplacement",F45)))</formula>
    </cfRule>
  </conditionalFormatting>
  <conditionalFormatting sqref="F47:F48">
    <cfRule type="cellIs" dxfId="4" priority="6" operator="equal">
      <formula>"None"</formula>
    </cfRule>
  </conditionalFormatting>
  <conditionalFormatting sqref="C43">
    <cfRule type="cellIs" dxfId="3" priority="5" operator="greaterThan">
      <formula>5</formula>
    </cfRule>
  </conditionalFormatting>
  <conditionalFormatting sqref="F43">
    <cfRule type="containsText" dxfId="2" priority="2" operator="containsText" text="2$N$26:$N$27">
      <formula>NOT(ISERROR(SEARCH("2$N$26:$N$27",F43)))</formula>
    </cfRule>
    <cfRule type="containsText" dxfId="1" priority="3" operator="containsText" text="2,3">
      <formula>NOT(ISERROR(SEARCH("2,3",F43)))</formula>
    </cfRule>
    <cfRule type="cellIs" dxfId="0" priority="4" operator="between">
      <formula>2</formula>
      <formula>3</formula>
    </cfRule>
  </conditionalFormatting>
  <dataValidations count="11">
    <dataValidation type="whole" allowBlank="1" showInputMessage="1" showErrorMessage="1" sqref="F38:F41 F44 F46">
      <formula1>1</formula1>
      <formula2>5</formula2>
    </dataValidation>
    <dataValidation type="list" allowBlank="1" showInputMessage="1" showErrorMessage="1" prompt="_x000a_" sqref="C39">
      <formula1>$K$39:$K$45</formula1>
    </dataValidation>
    <dataValidation type="whole" allowBlank="1" showInputMessage="1" showErrorMessage="1" sqref="C42">
      <formula1>0</formula1>
      <formula2>8000</formula2>
    </dataValidation>
    <dataValidation type="whole" allowBlank="1" showInputMessage="1" showErrorMessage="1" sqref="C43">
      <formula1>1</formula1>
      <formula2>10</formula2>
    </dataValidation>
    <dataValidation type="list" allowBlank="1" showInputMessage="1" showErrorMessage="1" sqref="C44:C48">
      <formula1>$L$39:$L$40</formula1>
    </dataValidation>
    <dataValidation type="decimal" allowBlank="1" showInputMessage="1" showErrorMessage="1" sqref="C40:C41">
      <formula1>1</formula1>
      <formula2>10</formula2>
    </dataValidation>
    <dataValidation type="list" allowBlank="1" showInputMessage="1" showErrorMessage="1" sqref="F42">
      <formula1>$M$39:$M$43</formula1>
    </dataValidation>
    <dataValidation type="list" allowBlank="1" showInputMessage="1" showErrorMessage="1" sqref="F43">
      <formula1>$N$39:$N$41</formula1>
    </dataValidation>
    <dataValidation type="list" allowBlank="1" showInputMessage="1" showErrorMessage="1" sqref="F45">
      <formula1>$O$39:$O$44</formula1>
    </dataValidation>
    <dataValidation type="list" allowBlank="1" showInputMessage="1" showErrorMessage="1" sqref="F47:F48">
      <formula1>$P$39:$P$45</formula1>
    </dataValidation>
    <dataValidation type="list" allowBlank="1" showInputMessage="1" showErrorMessage="1" prompt="_x000a_" sqref="C38">
      <formula1>$J$39:$J$42</formula1>
    </dataValidation>
  </dataValidations>
  <hyperlinks>
    <hyperlink ref="E34" r:id="rId1"/>
    <hyperlink ref="D35" r:id="rId2"/>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5"/>
  <sheetViews>
    <sheetView workbookViewId="0">
      <selection activeCell="E1" sqref="E1"/>
    </sheetView>
  </sheetViews>
  <sheetFormatPr defaultRowHeight="15" x14ac:dyDescent="0.25"/>
  <cols>
    <col min="1" max="1" width="7.42578125" style="1" customWidth="1"/>
    <col min="2" max="2" width="43.140625" style="1" customWidth="1"/>
    <col min="3" max="3" width="51.42578125" style="1" customWidth="1"/>
    <col min="4" max="4" width="27.5703125" style="1" customWidth="1"/>
    <col min="5" max="5" width="22.42578125" style="1" customWidth="1"/>
  </cols>
  <sheetData>
    <row r="1" spans="1:5" s="1" customFormat="1" ht="33" customHeight="1" x14ac:dyDescent="0.55000000000000004">
      <c r="A1" s="676" t="s">
        <v>174</v>
      </c>
      <c r="B1" s="673"/>
      <c r="C1" s="665"/>
    </row>
    <row r="2" spans="1:5" ht="24" customHeight="1" x14ac:dyDescent="0.2">
      <c r="A2" s="674" t="s">
        <v>524</v>
      </c>
      <c r="B2" s="675"/>
      <c r="C2" s="675"/>
      <c r="D2" s="675"/>
      <c r="E2" s="675"/>
    </row>
    <row r="3" spans="1:5" ht="24" customHeight="1" x14ac:dyDescent="0.2">
      <c r="A3" s="645" t="s">
        <v>501</v>
      </c>
      <c r="B3" s="646"/>
      <c r="C3" s="646"/>
      <c r="D3" s="646"/>
      <c r="E3" s="647"/>
    </row>
    <row r="4" spans="1:5" s="1" customFormat="1" ht="21" customHeight="1" x14ac:dyDescent="0.25">
      <c r="A4" s="648">
        <v>1</v>
      </c>
      <c r="B4" s="662" t="s">
        <v>505</v>
      </c>
      <c r="C4" s="652" t="s">
        <v>506</v>
      </c>
      <c r="D4" s="653"/>
      <c r="E4" s="654"/>
    </row>
    <row r="5" spans="1:5" s="1" customFormat="1" ht="21" customHeight="1" x14ac:dyDescent="0.25">
      <c r="A5" s="648">
        <v>2</v>
      </c>
      <c r="B5" s="662" t="s">
        <v>521</v>
      </c>
      <c r="C5" s="652"/>
      <c r="D5" s="653"/>
      <c r="E5" s="654"/>
    </row>
    <row r="6" spans="1:5" s="1" customFormat="1" ht="21" customHeight="1" x14ac:dyDescent="0.25">
      <c r="A6" s="648">
        <v>3</v>
      </c>
      <c r="B6" s="662" t="s">
        <v>522</v>
      </c>
      <c r="C6" s="652"/>
      <c r="D6" s="653"/>
      <c r="E6" s="654"/>
    </row>
    <row r="7" spans="1:5" s="140" customFormat="1" ht="21" customHeight="1" x14ac:dyDescent="0.3">
      <c r="A7" s="648">
        <v>4</v>
      </c>
      <c r="B7" s="662" t="s">
        <v>165</v>
      </c>
      <c r="C7" s="652" t="s">
        <v>8</v>
      </c>
      <c r="D7" s="653"/>
      <c r="E7" s="654"/>
    </row>
    <row r="8" spans="1:5" s="140" customFormat="1" ht="21" customHeight="1" x14ac:dyDescent="0.3">
      <c r="A8" s="648">
        <v>5</v>
      </c>
      <c r="B8" s="662" t="s">
        <v>166</v>
      </c>
      <c r="C8" s="652" t="s">
        <v>8</v>
      </c>
      <c r="D8" s="653"/>
      <c r="E8" s="654"/>
    </row>
    <row r="9" spans="1:5" s="140" customFormat="1" ht="21" customHeight="1" x14ac:dyDescent="0.3">
      <c r="A9" s="648">
        <v>6</v>
      </c>
      <c r="B9" s="661" t="s">
        <v>502</v>
      </c>
      <c r="C9" s="652" t="s">
        <v>488</v>
      </c>
      <c r="D9" s="653"/>
      <c r="E9" s="654"/>
    </row>
    <row r="10" spans="1:5" s="140" customFormat="1" ht="21" customHeight="1" x14ac:dyDescent="0.3">
      <c r="A10" s="648">
        <v>7</v>
      </c>
      <c r="B10" s="662" t="s">
        <v>509</v>
      </c>
      <c r="C10" s="652" t="s">
        <v>488</v>
      </c>
      <c r="D10" s="653"/>
      <c r="E10" s="654"/>
    </row>
    <row r="11" spans="1:5" s="140" customFormat="1" ht="21" customHeight="1" x14ac:dyDescent="0.3">
      <c r="A11" s="648">
        <v>8</v>
      </c>
      <c r="B11" s="662" t="s">
        <v>510</v>
      </c>
      <c r="C11" s="652" t="s">
        <v>488</v>
      </c>
      <c r="D11" s="653"/>
      <c r="E11" s="654"/>
    </row>
    <row r="12" spans="1:5" s="140" customFormat="1" ht="21" customHeight="1" x14ac:dyDescent="0.3">
      <c r="A12" s="648">
        <v>9</v>
      </c>
      <c r="B12" s="662" t="s">
        <v>503</v>
      </c>
      <c r="C12" s="652" t="s">
        <v>8</v>
      </c>
      <c r="D12" s="653"/>
      <c r="E12" s="654"/>
    </row>
    <row r="13" spans="1:5" s="140" customFormat="1" ht="21" customHeight="1" x14ac:dyDescent="0.3">
      <c r="A13" s="648">
        <v>10</v>
      </c>
      <c r="B13" s="662" t="s">
        <v>504</v>
      </c>
      <c r="C13" s="652" t="s">
        <v>8</v>
      </c>
      <c r="D13" s="653"/>
      <c r="E13" s="654"/>
    </row>
    <row r="14" spans="1:5" s="140" customFormat="1" ht="21" customHeight="1" x14ac:dyDescent="0.3">
      <c r="A14" s="648">
        <v>11</v>
      </c>
      <c r="B14" s="662" t="s">
        <v>507</v>
      </c>
      <c r="C14" s="664" t="s">
        <v>508</v>
      </c>
      <c r="D14" s="663"/>
      <c r="E14" s="659"/>
    </row>
    <row r="15" spans="1:5" s="140" customFormat="1" ht="21" customHeight="1" x14ac:dyDescent="0.3">
      <c r="A15" s="648">
        <v>12</v>
      </c>
      <c r="B15" s="662" t="s">
        <v>523</v>
      </c>
      <c r="C15" s="1111" t="s">
        <v>8</v>
      </c>
      <c r="D15" s="1112"/>
      <c r="E15" s="1113"/>
    </row>
    <row r="16" spans="1:5" s="1" customFormat="1" ht="20.25" customHeight="1" x14ac:dyDescent="0.25">
      <c r="A16" s="639"/>
      <c r="B16" s="644"/>
      <c r="C16" s="1114"/>
      <c r="D16" s="1115"/>
      <c r="E16" s="1116"/>
    </row>
    <row r="17" spans="1:5" s="1" customFormat="1" ht="20.25" customHeight="1" x14ac:dyDescent="0.25">
      <c r="A17" s="639"/>
      <c r="B17" s="644"/>
      <c r="C17" s="1114"/>
      <c r="D17" s="1115"/>
      <c r="E17" s="1116"/>
    </row>
    <row r="18" spans="1:5" s="1" customFormat="1" ht="20.25" customHeight="1" x14ac:dyDescent="0.25">
      <c r="A18" s="639"/>
      <c r="B18" s="644"/>
      <c r="C18" s="1114"/>
      <c r="D18" s="1115"/>
      <c r="E18" s="1116"/>
    </row>
    <row r="19" spans="1:5" ht="20.25" customHeight="1" x14ac:dyDescent="0.2">
      <c r="A19" s="639"/>
      <c r="B19" s="638"/>
      <c r="C19" s="1117"/>
      <c r="D19" s="1118"/>
      <c r="E19" s="1119"/>
    </row>
    <row r="20" spans="1:5" ht="24" customHeight="1" x14ac:dyDescent="0.2">
      <c r="A20" s="645" t="s">
        <v>480</v>
      </c>
      <c r="B20" s="646"/>
      <c r="C20" s="646"/>
      <c r="D20" s="646"/>
      <c r="E20" s="647"/>
    </row>
    <row r="21" spans="1:5" s="140" customFormat="1" ht="21" customHeight="1" x14ac:dyDescent="0.3">
      <c r="A21" s="648" t="s">
        <v>8</v>
      </c>
      <c r="B21" s="655" t="s">
        <v>314</v>
      </c>
      <c r="C21" s="655" t="s">
        <v>481</v>
      </c>
      <c r="D21" s="655" t="s">
        <v>482</v>
      </c>
      <c r="E21" s="655" t="s">
        <v>274</v>
      </c>
    </row>
    <row r="22" spans="1:5" s="140" customFormat="1" ht="21" customHeight="1" x14ac:dyDescent="0.3">
      <c r="A22" s="648">
        <v>13</v>
      </c>
      <c r="B22" s="656"/>
      <c r="C22" s="656"/>
      <c r="D22" s="657" t="s">
        <v>483</v>
      </c>
      <c r="E22" s="658" t="s">
        <v>484</v>
      </c>
    </row>
    <row r="23" spans="1:5" s="140" customFormat="1" ht="21" customHeight="1" x14ac:dyDescent="0.3">
      <c r="A23" s="648"/>
      <c r="B23" s="656"/>
      <c r="C23" s="656"/>
      <c r="D23" s="657" t="s">
        <v>483</v>
      </c>
      <c r="E23" s="658" t="s">
        <v>484</v>
      </c>
    </row>
    <row r="24" spans="1:5" s="140" customFormat="1" ht="21" customHeight="1" x14ac:dyDescent="0.3">
      <c r="A24" s="648"/>
      <c r="B24" s="656"/>
      <c r="C24" s="656"/>
      <c r="D24" s="657" t="s">
        <v>483</v>
      </c>
      <c r="E24" s="658" t="s">
        <v>484</v>
      </c>
    </row>
    <row r="25" spans="1:5" s="140" customFormat="1" ht="21" customHeight="1" x14ac:dyDescent="0.3">
      <c r="A25" s="648"/>
      <c r="B25" s="656"/>
      <c r="C25" s="656"/>
      <c r="D25" s="657" t="s">
        <v>483</v>
      </c>
      <c r="E25" s="658" t="s">
        <v>484</v>
      </c>
    </row>
    <row r="26" spans="1:5" ht="20.25" customHeight="1" x14ac:dyDescent="0.2">
      <c r="A26" s="639"/>
      <c r="B26" s="638"/>
      <c r="C26" s="640"/>
      <c r="D26" s="513"/>
      <c r="E26" s="513"/>
    </row>
    <row r="27" spans="1:5" ht="24" customHeight="1" x14ac:dyDescent="0.2">
      <c r="A27" s="645" t="s">
        <v>485</v>
      </c>
      <c r="B27" s="646"/>
      <c r="C27" s="646"/>
      <c r="D27" s="646"/>
      <c r="E27" s="647"/>
    </row>
    <row r="28" spans="1:5" s="140" customFormat="1" ht="21" customHeight="1" x14ac:dyDescent="0.3">
      <c r="A28" s="648">
        <v>14</v>
      </c>
      <c r="B28" s="671" t="s">
        <v>486</v>
      </c>
      <c r="C28" s="652" t="s">
        <v>487</v>
      </c>
      <c r="D28" s="653"/>
      <c r="E28" s="654"/>
    </row>
    <row r="29" spans="1:5" s="140" customFormat="1" ht="21" customHeight="1" x14ac:dyDescent="0.3">
      <c r="A29" s="648">
        <v>15</v>
      </c>
      <c r="B29" s="666" t="s">
        <v>511</v>
      </c>
      <c r="C29" s="652" t="s">
        <v>488</v>
      </c>
      <c r="D29" s="653"/>
      <c r="E29" s="654"/>
    </row>
    <row r="30" spans="1:5" s="140" customFormat="1" ht="21" customHeight="1" x14ac:dyDescent="0.3">
      <c r="A30" s="648">
        <v>16</v>
      </c>
      <c r="B30" s="666" t="s">
        <v>489</v>
      </c>
      <c r="C30" s="652" t="s">
        <v>488</v>
      </c>
      <c r="D30" s="653"/>
      <c r="E30" s="654"/>
    </row>
    <row r="31" spans="1:5" s="140" customFormat="1" ht="21" customHeight="1" x14ac:dyDescent="0.3">
      <c r="A31" s="648">
        <v>17</v>
      </c>
      <c r="B31" s="666" t="s">
        <v>465</v>
      </c>
      <c r="C31" s="652" t="s">
        <v>488</v>
      </c>
      <c r="D31" s="653"/>
      <c r="E31" s="654"/>
    </row>
    <row r="32" spans="1:5" s="140" customFormat="1" ht="21" customHeight="1" x14ac:dyDescent="0.3">
      <c r="A32" s="648">
        <v>18</v>
      </c>
      <c r="B32" s="668" t="s">
        <v>87</v>
      </c>
      <c r="C32" s="652" t="s">
        <v>499</v>
      </c>
      <c r="D32" s="653"/>
      <c r="E32" s="654"/>
    </row>
    <row r="33" spans="1:5" s="140" customFormat="1" ht="21" customHeight="1" x14ac:dyDescent="0.3">
      <c r="A33" s="648">
        <v>19</v>
      </c>
      <c r="B33" s="666" t="s">
        <v>490</v>
      </c>
      <c r="C33" s="652" t="s">
        <v>488</v>
      </c>
      <c r="D33" s="653"/>
      <c r="E33" s="654"/>
    </row>
    <row r="34" spans="1:5" s="140" customFormat="1" ht="21" customHeight="1" x14ac:dyDescent="0.3">
      <c r="A34" s="648">
        <v>20</v>
      </c>
      <c r="B34" s="668" t="s">
        <v>113</v>
      </c>
      <c r="C34" s="652" t="s">
        <v>500</v>
      </c>
      <c r="D34" s="653"/>
      <c r="E34" s="654"/>
    </row>
    <row r="35" spans="1:5" s="140" customFormat="1" ht="21" customHeight="1" x14ac:dyDescent="0.3">
      <c r="A35" s="648">
        <v>21</v>
      </c>
      <c r="B35" s="666" t="s">
        <v>340</v>
      </c>
      <c r="C35" s="652" t="s">
        <v>488</v>
      </c>
      <c r="D35" s="653"/>
      <c r="E35" s="654"/>
    </row>
    <row r="36" spans="1:5" s="140" customFormat="1" ht="18.75" customHeight="1" x14ac:dyDescent="0.3">
      <c r="A36" s="648">
        <v>22</v>
      </c>
      <c r="B36" s="669" t="s">
        <v>491</v>
      </c>
      <c r="C36" s="652" t="s">
        <v>488</v>
      </c>
      <c r="D36" s="653"/>
      <c r="E36" s="654"/>
    </row>
    <row r="37" spans="1:5" s="140" customFormat="1" ht="21" customHeight="1" x14ac:dyDescent="0.3">
      <c r="A37" s="648">
        <v>23</v>
      </c>
      <c r="B37" s="666" t="s">
        <v>492</v>
      </c>
      <c r="C37" s="652" t="s">
        <v>488</v>
      </c>
      <c r="D37" s="653"/>
      <c r="E37" s="654"/>
    </row>
    <row r="38" spans="1:5" s="140" customFormat="1" ht="21" customHeight="1" x14ac:dyDescent="0.3">
      <c r="A38" s="648">
        <v>24</v>
      </c>
      <c r="B38" s="666" t="s">
        <v>60</v>
      </c>
      <c r="C38" s="652" t="s">
        <v>493</v>
      </c>
      <c r="D38" s="653"/>
      <c r="E38" s="654"/>
    </row>
    <row r="39" spans="1:5" s="140" customFormat="1" ht="21" customHeight="1" x14ac:dyDescent="0.3">
      <c r="A39" s="648">
        <v>25</v>
      </c>
      <c r="B39" s="666" t="s">
        <v>494</v>
      </c>
      <c r="C39" s="652" t="s">
        <v>488</v>
      </c>
      <c r="D39" s="653"/>
      <c r="E39" s="654"/>
    </row>
    <row r="40" spans="1:5" s="140" customFormat="1" ht="21" customHeight="1" x14ac:dyDescent="0.3">
      <c r="A40" s="648">
        <v>26</v>
      </c>
      <c r="B40" s="666" t="s">
        <v>84</v>
      </c>
      <c r="C40" s="652" t="s">
        <v>495</v>
      </c>
      <c r="D40" s="653"/>
      <c r="E40" s="654"/>
    </row>
    <row r="41" spans="1:5" s="140" customFormat="1" ht="21" customHeight="1" x14ac:dyDescent="0.3">
      <c r="A41" s="648">
        <v>27</v>
      </c>
      <c r="B41" s="666" t="s">
        <v>496</v>
      </c>
      <c r="C41" s="652" t="s">
        <v>495</v>
      </c>
      <c r="D41" s="653"/>
      <c r="E41" s="654"/>
    </row>
    <row r="42" spans="1:5" s="140" customFormat="1" ht="21" customHeight="1" x14ac:dyDescent="0.3">
      <c r="A42" s="648">
        <v>28</v>
      </c>
      <c r="B42" s="666" t="s">
        <v>228</v>
      </c>
      <c r="C42" s="652" t="s">
        <v>495</v>
      </c>
      <c r="D42" s="653"/>
      <c r="E42" s="654"/>
    </row>
    <row r="43" spans="1:5" s="140" customFormat="1" ht="21" customHeight="1" x14ac:dyDescent="0.3">
      <c r="A43" s="648">
        <v>29</v>
      </c>
      <c r="B43" s="666" t="s">
        <v>86</v>
      </c>
      <c r="C43" s="652" t="s">
        <v>495</v>
      </c>
      <c r="D43" s="653"/>
      <c r="E43" s="654"/>
    </row>
    <row r="44" spans="1:5" s="140" customFormat="1" ht="21" customHeight="1" x14ac:dyDescent="0.3">
      <c r="A44" s="648">
        <v>30</v>
      </c>
      <c r="B44" s="666" t="s">
        <v>517</v>
      </c>
      <c r="C44" s="652" t="s">
        <v>488</v>
      </c>
      <c r="D44" s="653"/>
      <c r="E44" s="654"/>
    </row>
    <row r="45" spans="1:5" s="140" customFormat="1" ht="21" customHeight="1" x14ac:dyDescent="0.3">
      <c r="A45" s="648">
        <v>31</v>
      </c>
      <c r="B45" s="666" t="s">
        <v>247</v>
      </c>
      <c r="C45" s="1111"/>
      <c r="D45" s="1112"/>
      <c r="E45" s="1113"/>
    </row>
    <row r="46" spans="1:5" ht="21" customHeight="1" x14ac:dyDescent="0.2">
      <c r="A46" s="639"/>
      <c r="B46" s="641"/>
      <c r="C46" s="1117"/>
      <c r="D46" s="1118"/>
      <c r="E46" s="1119"/>
    </row>
    <row r="47" spans="1:5" ht="20.25" customHeight="1" x14ac:dyDescent="0.2">
      <c r="A47" s="639"/>
      <c r="B47" s="641"/>
      <c r="C47" s="642"/>
      <c r="D47" s="643"/>
      <c r="E47" s="643"/>
    </row>
    <row r="48" spans="1:5" ht="24" customHeight="1" x14ac:dyDescent="0.2">
      <c r="A48" s="645" t="s">
        <v>512</v>
      </c>
      <c r="B48" s="646"/>
      <c r="C48" s="646"/>
      <c r="D48" s="646"/>
      <c r="E48" s="647"/>
    </row>
    <row r="49" spans="1:6" s="140" customFormat="1" ht="21" customHeight="1" x14ac:dyDescent="0.3">
      <c r="A49" s="648">
        <v>32</v>
      </c>
      <c r="B49" s="670" t="s">
        <v>336</v>
      </c>
      <c r="C49" s="652" t="s">
        <v>513</v>
      </c>
      <c r="D49" s="653"/>
      <c r="E49" s="654"/>
    </row>
    <row r="50" spans="1:6" s="140" customFormat="1" ht="21" customHeight="1" x14ac:dyDescent="0.3">
      <c r="A50" s="648">
        <v>33</v>
      </c>
      <c r="B50" s="666" t="s">
        <v>337</v>
      </c>
      <c r="C50" s="652" t="s">
        <v>513</v>
      </c>
      <c r="D50" s="653"/>
      <c r="E50" s="654"/>
    </row>
    <row r="51" spans="1:6" s="140" customFormat="1" ht="21" customHeight="1" x14ac:dyDescent="0.3">
      <c r="A51" s="648">
        <v>34</v>
      </c>
      <c r="B51" s="666" t="s">
        <v>338</v>
      </c>
      <c r="C51" s="652" t="s">
        <v>513</v>
      </c>
      <c r="D51" s="653"/>
      <c r="E51" s="654"/>
    </row>
    <row r="52" spans="1:6" s="140" customFormat="1" ht="37.5" customHeight="1" x14ac:dyDescent="0.3">
      <c r="A52" s="648">
        <v>35</v>
      </c>
      <c r="B52" s="667" t="s">
        <v>497</v>
      </c>
      <c r="C52" s="649" t="s">
        <v>514</v>
      </c>
      <c r="D52" s="650"/>
      <c r="E52" s="672"/>
      <c r="F52" s="140" t="s">
        <v>8</v>
      </c>
    </row>
    <row r="53" spans="1:6" s="140" customFormat="1" ht="21" customHeight="1" x14ac:dyDescent="0.3">
      <c r="A53" s="648">
        <v>36</v>
      </c>
      <c r="B53" s="666" t="s">
        <v>515</v>
      </c>
      <c r="C53" s="649" t="s">
        <v>518</v>
      </c>
      <c r="D53" s="650"/>
      <c r="E53" s="672"/>
    </row>
    <row r="54" spans="1:6" s="140" customFormat="1" ht="21" customHeight="1" x14ac:dyDescent="0.3">
      <c r="A54" s="648">
        <v>37</v>
      </c>
      <c r="B54" s="666" t="s">
        <v>498</v>
      </c>
      <c r="C54" s="649" t="s">
        <v>520</v>
      </c>
      <c r="D54" s="651"/>
      <c r="E54" s="660"/>
    </row>
    <row r="55" spans="1:6" s="140" customFormat="1" ht="21" customHeight="1" x14ac:dyDescent="0.3">
      <c r="A55" s="648">
        <v>38</v>
      </c>
      <c r="B55" s="666" t="s">
        <v>516</v>
      </c>
      <c r="C55" s="649" t="s">
        <v>519</v>
      </c>
      <c r="D55" s="651"/>
      <c r="E55" s="660"/>
    </row>
  </sheetData>
  <sheetProtection algorithmName="SHA-512" hashValue="iwroqCCKlwuyPKOd17hVufoOcF0h/jjAEIcpCNX2BmqeY5o65kJQMrGCaxwhNs+LcH0Y46sEkFeJiEdb8kTTSw==" saltValue="Dh4sRFz5cm1j639gJbWp+A==" spinCount="100000" sheet="1" objects="1" scenarios="1"/>
  <mergeCells count="2">
    <mergeCell ref="C15:E19"/>
    <mergeCell ref="C45:E46"/>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2"/>
  <sheetViews>
    <sheetView workbookViewId="0">
      <selection activeCell="E1" sqref="E1"/>
    </sheetView>
  </sheetViews>
  <sheetFormatPr defaultRowHeight="15" x14ac:dyDescent="0.25"/>
  <cols>
    <col min="2" max="2" width="24.28515625" style="1" customWidth="1"/>
    <col min="3" max="3" width="18.140625" style="1" customWidth="1"/>
    <col min="4" max="4" width="15.28515625" style="1" customWidth="1"/>
    <col min="5" max="5" width="17.5703125" style="1" customWidth="1"/>
  </cols>
  <sheetData>
    <row r="1" spans="1:6" ht="33.75" customHeight="1" x14ac:dyDescent="0.2">
      <c r="A1" s="171" t="s">
        <v>199</v>
      </c>
      <c r="B1" s="171"/>
      <c r="C1" s="171"/>
      <c r="D1" s="171"/>
      <c r="E1" s="171"/>
      <c r="F1" s="171"/>
    </row>
    <row r="3" spans="1:6" s="140" customFormat="1" ht="18.75" customHeight="1" x14ac:dyDescent="0.3">
      <c r="A3" s="172" t="s">
        <v>206</v>
      </c>
      <c r="B3" s="172"/>
      <c r="C3" s="172"/>
      <c r="D3" s="172"/>
      <c r="E3" s="172"/>
      <c r="F3" s="172"/>
    </row>
    <row r="4" spans="1:6" s="140" customFormat="1" ht="18.75" customHeight="1" x14ac:dyDescent="0.3">
      <c r="B4" s="140" t="s">
        <v>27</v>
      </c>
      <c r="D4" s="173">
        <v>100000</v>
      </c>
    </row>
    <row r="5" spans="1:6" s="140" customFormat="1" ht="18.75" customHeight="1" x14ac:dyDescent="0.3">
      <c r="B5" s="140" t="s">
        <v>204</v>
      </c>
      <c r="D5" s="174">
        <v>0.11</v>
      </c>
    </row>
    <row r="6" spans="1:6" s="140" customFormat="1" ht="18.75" customHeight="1" x14ac:dyDescent="0.3">
      <c r="B6" s="140" t="s">
        <v>160</v>
      </c>
      <c r="D6" s="174" t="s">
        <v>200</v>
      </c>
    </row>
    <row r="7" spans="1:6" s="140" customFormat="1" ht="18.75" customHeight="1" x14ac:dyDescent="0.3">
      <c r="B7" s="140" t="s">
        <v>201</v>
      </c>
      <c r="D7" s="173">
        <v>952.32</v>
      </c>
    </row>
    <row r="8" spans="1:6" s="140" customFormat="1" ht="18.75" customHeight="1" x14ac:dyDescent="0.3">
      <c r="D8" s="175"/>
    </row>
    <row r="9" spans="1:6" s="140" customFormat="1" ht="18.75" customHeight="1" x14ac:dyDescent="0.3">
      <c r="B9" s="176" t="s">
        <v>207</v>
      </c>
      <c r="D9" s="173">
        <v>100</v>
      </c>
    </row>
    <row r="10" spans="1:6" s="140" customFormat="1" ht="18.75" customHeight="1" x14ac:dyDescent="0.3">
      <c r="B10" s="176" t="s">
        <v>203</v>
      </c>
      <c r="C10" s="176">
        <v>0.01</v>
      </c>
      <c r="D10" s="173">
        <f>SUM(D4*C10)</f>
        <v>1000</v>
      </c>
    </row>
    <row r="11" spans="1:6" s="140" customFormat="1" ht="18.75" customHeight="1" x14ac:dyDescent="0.3"/>
    <row r="12" spans="1:6" s="140" customFormat="1" ht="18.75" customHeight="1" x14ac:dyDescent="0.3">
      <c r="A12" s="172" t="s">
        <v>205</v>
      </c>
      <c r="B12" s="172"/>
      <c r="C12" s="172"/>
      <c r="D12" s="172"/>
      <c r="E12" s="172"/>
      <c r="F12" s="172"/>
    </row>
    <row r="13" spans="1:6" s="140" customFormat="1" ht="18.75" customHeight="1" x14ac:dyDescent="0.3">
      <c r="B13" s="176" t="s">
        <v>202</v>
      </c>
      <c r="D13" s="177">
        <f>D10</f>
        <v>1000</v>
      </c>
    </row>
    <row r="14" spans="1:6" s="140" customFormat="1" ht="18.75" customHeight="1" x14ac:dyDescent="0.3">
      <c r="B14" s="176" t="s">
        <v>203</v>
      </c>
      <c r="D14" s="177">
        <f>SUM(D9*6)</f>
        <v>600</v>
      </c>
    </row>
    <row r="15" spans="1:6" s="140" customFormat="1" ht="18.75" customHeight="1" x14ac:dyDescent="0.3"/>
    <row r="16" spans="1:6" s="140" customFormat="1" ht="18.75" customHeight="1" x14ac:dyDescent="0.3">
      <c r="B16" s="140" t="s">
        <v>24</v>
      </c>
      <c r="D16" s="177">
        <f>SUM(D13:D15)</f>
        <v>1600</v>
      </c>
    </row>
    <row r="17" spans="2:10" ht="18.75" customHeight="1" x14ac:dyDescent="0.3">
      <c r="J17" s="140"/>
    </row>
    <row r="18" spans="2:10" s="140" customFormat="1" ht="18.75" customHeight="1" x14ac:dyDescent="0.3">
      <c r="B18" s="140" t="s">
        <v>208</v>
      </c>
      <c r="D18" s="176">
        <f>SUM(D16/D4)</f>
        <v>1.6E-2</v>
      </c>
    </row>
    <row r="19" spans="2:10" ht="18.75" customHeight="1" x14ac:dyDescent="0.3">
      <c r="J19" s="140"/>
    </row>
    <row r="20" spans="2:10" ht="18.75" customHeight="1" x14ac:dyDescent="0.3">
      <c r="J20" s="140"/>
    </row>
    <row r="22" spans="2:10" ht="18.75" customHeight="1" x14ac:dyDescent="0.3">
      <c r="J22" s="140"/>
    </row>
  </sheetData>
  <sheetProtection algorithmName="SHA-512" hashValue="iWv/ufUxYnqyC65xPUaAUM/b3CYLH0AmAIj116oSWCsMqCm912lBS14H3qnDpIvstK6ohbEX9Pgt4XcVsSqrxg==" saltValue="6rtO196yT2I31z0OAL4cxw==" spinCount="100000" sheet="1" objects="1" scenarios="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topLeftCell="B1" workbookViewId="0">
      <selection activeCell="E1" sqref="E1"/>
    </sheetView>
  </sheetViews>
  <sheetFormatPr defaultRowHeight="15" x14ac:dyDescent="0.25"/>
  <cols>
    <col min="1" max="1" width="30.42578125" style="1" customWidth="1"/>
    <col min="2" max="2" width="6.42578125" style="1" customWidth="1"/>
    <col min="3" max="3" width="35" style="1" customWidth="1"/>
    <col min="5" max="5" width="17.7109375" style="1" customWidth="1"/>
    <col min="7" max="7" width="9" style="1" customWidth="1"/>
    <col min="8" max="8" width="2.7109375" style="1" customWidth="1"/>
  </cols>
  <sheetData>
    <row r="1" spans="1:8" ht="30" customHeight="1" x14ac:dyDescent="0.2">
      <c r="A1" s="178" t="s">
        <v>174</v>
      </c>
      <c r="B1" s="178"/>
      <c r="C1" s="178"/>
      <c r="D1" s="178"/>
      <c r="E1" s="178"/>
      <c r="F1" s="178"/>
      <c r="G1" s="179"/>
      <c r="H1" s="178"/>
    </row>
    <row r="2" spans="1:8" ht="30" customHeight="1" x14ac:dyDescent="0.25">
      <c r="A2" s="180"/>
      <c r="B2" s="180"/>
      <c r="C2" s="181"/>
      <c r="D2" s="180"/>
      <c r="E2" s="180"/>
      <c r="F2" s="180"/>
      <c r="G2" s="182"/>
      <c r="H2" s="180"/>
    </row>
    <row r="3" spans="1:8" ht="30" customHeight="1" x14ac:dyDescent="0.2">
      <c r="A3" s="183" t="s">
        <v>209</v>
      </c>
      <c r="B3" s="184"/>
      <c r="C3" s="184"/>
      <c r="D3" s="184"/>
      <c r="E3" s="184"/>
      <c r="F3" s="184"/>
      <c r="G3" s="185"/>
      <c r="H3" s="184" t="s">
        <v>8</v>
      </c>
    </row>
    <row r="4" spans="1:8" ht="30" customHeight="1" x14ac:dyDescent="0.25">
      <c r="A4" s="180"/>
      <c r="B4" s="180"/>
      <c r="C4" s="181"/>
      <c r="D4" s="180"/>
      <c r="E4" s="180"/>
      <c r="F4" s="180"/>
      <c r="G4" s="182"/>
      <c r="H4" s="180"/>
    </row>
    <row r="5" spans="1:8" ht="30" customHeight="1" x14ac:dyDescent="0.2">
      <c r="A5" s="186" t="s">
        <v>210</v>
      </c>
      <c r="B5" s="186"/>
      <c r="C5" s="187"/>
      <c r="D5" s="186"/>
      <c r="E5" s="188">
        <v>0</v>
      </c>
      <c r="F5" s="186"/>
      <c r="G5" s="189"/>
      <c r="H5" s="186"/>
    </row>
    <row r="6" spans="1:8" ht="30" customHeight="1" x14ac:dyDescent="0.2">
      <c r="A6" s="186"/>
      <c r="B6" s="186"/>
      <c r="C6" s="187"/>
      <c r="D6" s="186"/>
      <c r="E6" s="190"/>
      <c r="F6" s="186"/>
      <c r="G6" s="189"/>
      <c r="H6" s="186"/>
    </row>
    <row r="7" spans="1:8" ht="30" customHeight="1" x14ac:dyDescent="0.2">
      <c r="A7" s="186" t="s">
        <v>211</v>
      </c>
      <c r="B7" s="186"/>
      <c r="C7" s="187"/>
      <c r="D7" s="186"/>
      <c r="E7" s="191">
        <v>0</v>
      </c>
      <c r="F7" s="186"/>
      <c r="G7" s="189"/>
      <c r="H7" s="186"/>
    </row>
    <row r="8" spans="1:8" ht="30" customHeight="1" x14ac:dyDescent="0.2">
      <c r="A8" s="186" t="s">
        <v>212</v>
      </c>
      <c r="B8" s="186"/>
      <c r="C8" s="192"/>
      <c r="D8" s="186"/>
      <c r="E8" s="191">
        <v>0</v>
      </c>
      <c r="F8" s="186"/>
      <c r="G8" s="189"/>
      <c r="H8" s="186"/>
    </row>
    <row r="9" spans="1:8" ht="30" customHeight="1" x14ac:dyDescent="0.2">
      <c r="A9" s="186" t="s">
        <v>213</v>
      </c>
      <c r="B9" s="186"/>
      <c r="C9" s="187"/>
      <c r="D9" s="186"/>
      <c r="E9" s="193">
        <f>SUM(E5*6%)</f>
        <v>0</v>
      </c>
      <c r="F9" s="189"/>
      <c r="G9" s="194" t="s">
        <v>214</v>
      </c>
      <c r="H9" s="186"/>
    </row>
    <row r="10" spans="1:8" ht="30" customHeight="1" x14ac:dyDescent="0.2">
      <c r="A10" s="186"/>
      <c r="B10" s="186"/>
      <c r="C10" s="187"/>
      <c r="D10" s="186"/>
      <c r="E10" s="195"/>
      <c r="F10" s="189"/>
      <c r="G10" s="186"/>
      <c r="H10" s="186"/>
    </row>
    <row r="11" spans="1:8" ht="30" customHeight="1" x14ac:dyDescent="0.2">
      <c r="A11" s="186" t="s">
        <v>215</v>
      </c>
      <c r="B11" s="186"/>
      <c r="C11" s="187"/>
      <c r="D11" s="186"/>
      <c r="E11" s="193">
        <f>SUM(E5-E7-E8-E9)</f>
        <v>0</v>
      </c>
      <c r="F11" s="189"/>
      <c r="G11" s="186"/>
      <c r="H11" s="186"/>
    </row>
    <row r="12" spans="1:8" ht="30" customHeight="1" x14ac:dyDescent="0.2">
      <c r="A12" s="186" t="s">
        <v>216</v>
      </c>
      <c r="B12" s="186"/>
      <c r="C12" s="187"/>
      <c r="D12" s="186"/>
      <c r="E12" s="196" t="e">
        <f>SUM(E11/(E7+E8))</f>
        <v>#DIV/0!</v>
      </c>
      <c r="F12" s="186"/>
      <c r="G12" s="194" t="s">
        <v>217</v>
      </c>
      <c r="H12" s="186"/>
    </row>
    <row r="13" spans="1:8" ht="30" customHeight="1" x14ac:dyDescent="0.2">
      <c r="A13" s="186"/>
      <c r="B13" s="186"/>
      <c r="C13" s="187"/>
      <c r="D13" s="186"/>
      <c r="E13" s="186"/>
      <c r="F13" s="186"/>
      <c r="G13" s="189"/>
      <c r="H13" s="186"/>
    </row>
    <row r="14" spans="1:8" ht="30" customHeight="1" x14ac:dyDescent="0.2">
      <c r="A14" s="186"/>
      <c r="B14" s="186"/>
      <c r="C14" s="187"/>
      <c r="D14" s="186"/>
      <c r="E14" s="186"/>
      <c r="F14" s="186"/>
      <c r="G14" s="189"/>
      <c r="H14" s="186"/>
    </row>
    <row r="15" spans="1:8" ht="30" customHeight="1" x14ac:dyDescent="0.2">
      <c r="A15" s="197" t="s">
        <v>218</v>
      </c>
      <c r="B15" s="197"/>
      <c r="C15" s="198"/>
      <c r="D15" s="197"/>
      <c r="E15" s="197"/>
      <c r="F15" s="197"/>
      <c r="G15" s="199"/>
      <c r="H15" s="197"/>
    </row>
    <row r="16" spans="1:8" ht="30" customHeight="1" x14ac:dyDescent="0.2">
      <c r="A16" s="200"/>
      <c r="B16" s="201" t="s">
        <v>219</v>
      </c>
      <c r="C16" s="202" t="s">
        <v>220</v>
      </c>
      <c r="D16" s="200"/>
      <c r="E16" s="200"/>
      <c r="F16" s="200"/>
      <c r="G16" s="203"/>
      <c r="H16" s="200"/>
    </row>
    <row r="17" spans="1:8" ht="30" customHeight="1" x14ac:dyDescent="0.2">
      <c r="A17" s="200"/>
      <c r="B17" s="204" t="s">
        <v>221</v>
      </c>
      <c r="C17" s="202" t="s">
        <v>222</v>
      </c>
      <c r="D17" s="200"/>
      <c r="E17" s="200"/>
      <c r="F17" s="200"/>
      <c r="G17" s="203"/>
      <c r="H17" s="200"/>
    </row>
    <row r="18" spans="1:8" ht="18" customHeight="1" x14ac:dyDescent="0.2">
      <c r="A18" s="186"/>
      <c r="B18" s="186"/>
      <c r="C18" s="187"/>
      <c r="D18" s="186"/>
      <c r="E18" s="186"/>
      <c r="F18" s="186"/>
      <c r="G18" s="189"/>
      <c r="H18" s="186"/>
    </row>
    <row r="19" spans="1:8" ht="18" customHeight="1" x14ac:dyDescent="0.2">
      <c r="A19" s="186"/>
      <c r="B19" s="186"/>
      <c r="C19" s="187"/>
      <c r="D19" s="186"/>
      <c r="E19" s="186"/>
      <c r="F19" s="186"/>
      <c r="G19" s="189"/>
      <c r="H19" s="186"/>
    </row>
    <row r="20" spans="1:8" ht="18" customHeight="1" x14ac:dyDescent="0.25">
      <c r="A20" s="180"/>
      <c r="B20" s="180"/>
      <c r="C20" s="181"/>
      <c r="D20" s="180"/>
      <c r="E20" s="180"/>
      <c r="F20" s="180"/>
      <c r="G20" s="182"/>
      <c r="H20" s="180"/>
    </row>
  </sheetData>
  <sheetProtection algorithmName="SHA-512" hashValue="KpEevh56yNJbd6YIR0TthD9rpa/KkPpqY4FH+sGs9gNCoZRT+QfCMXKT3IDh7xbwPxlZSlswPNOyL6qOFhsRrQ==" saltValue="TzYH0RGx17ab9Id38ylckw=="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30"/>
  <sheetViews>
    <sheetView tabSelected="1" workbookViewId="0">
      <selection activeCell="E5" sqref="E5"/>
    </sheetView>
  </sheetViews>
  <sheetFormatPr defaultRowHeight="15" x14ac:dyDescent="0.25"/>
  <cols>
    <col min="2" max="2" width="38.5703125" style="1" customWidth="1"/>
    <col min="3" max="3" width="46.42578125" style="1" customWidth="1"/>
    <col min="5" max="6" width="32.28515625" style="1" customWidth="1"/>
    <col min="7" max="7" width="20.7109375" style="1" customWidth="1"/>
    <col min="14" max="14" width="26.5703125" style="1" customWidth="1"/>
  </cols>
  <sheetData>
    <row r="1" spans="1:59" s="1" customFormat="1" ht="39" customHeight="1" x14ac:dyDescent="0.25">
      <c r="A1" s="960" t="s">
        <v>700</v>
      </c>
      <c r="B1" s="959"/>
      <c r="C1" s="959"/>
      <c r="D1" s="959"/>
      <c r="E1" s="959"/>
      <c r="F1" s="959"/>
    </row>
    <row r="2" spans="1:59" s="1" customFormat="1" ht="21" customHeight="1" x14ac:dyDescent="0.35">
      <c r="A2" s="1002"/>
      <c r="B2" s="1002"/>
      <c r="C2" s="1003"/>
      <c r="D2" s="1003"/>
      <c r="E2" s="1003"/>
      <c r="F2" s="1003"/>
    </row>
    <row r="3" spans="1:59" s="3" customFormat="1" ht="42.75" customHeight="1" thickBot="1" x14ac:dyDescent="0.45">
      <c r="A3" s="961" t="s">
        <v>701</v>
      </c>
      <c r="B3" s="814"/>
      <c r="C3" s="874"/>
      <c r="D3" s="2"/>
      <c r="E3" s="1008" t="s">
        <v>632</v>
      </c>
      <c r="F3" s="1009"/>
      <c r="I3" s="2"/>
      <c r="J3" s="2"/>
      <c r="K3" s="2"/>
      <c r="L3" s="2"/>
    </row>
    <row r="4" spans="1:59" s="3" customFormat="1" ht="22.5" customHeight="1" x14ac:dyDescent="0.4">
      <c r="A4" s="965"/>
      <c r="B4" s="966" t="s">
        <v>578</v>
      </c>
      <c r="C4" s="970" t="s">
        <v>54</v>
      </c>
      <c r="D4" s="2"/>
      <c r="E4" s="972" t="s">
        <v>613</v>
      </c>
      <c r="F4" s="111"/>
      <c r="G4" s="3">
        <v>2600</v>
      </c>
      <c r="H4" s="3">
        <v>4100</v>
      </c>
      <c r="I4" s="2"/>
      <c r="J4" s="2"/>
      <c r="K4" s="2">
        <v>6</v>
      </c>
      <c r="L4" s="2"/>
    </row>
    <row r="5" spans="1:59" s="3" customFormat="1" ht="22.5" customHeight="1" x14ac:dyDescent="0.4">
      <c r="A5" s="965"/>
      <c r="B5" s="966" t="s">
        <v>591</v>
      </c>
      <c r="C5" s="970" t="s">
        <v>592</v>
      </c>
      <c r="D5" s="2"/>
      <c r="E5" s="972" t="s">
        <v>79</v>
      </c>
      <c r="F5" s="111" t="s">
        <v>712</v>
      </c>
      <c r="I5" s="2"/>
      <c r="J5" s="2"/>
      <c r="K5" s="2"/>
      <c r="L5" s="2"/>
    </row>
    <row r="6" spans="1:59" s="1" customFormat="1" ht="22.5" customHeight="1" x14ac:dyDescent="0.4">
      <c r="A6" s="965"/>
      <c r="B6" s="966" t="s">
        <v>27</v>
      </c>
      <c r="C6" s="970">
        <v>155000</v>
      </c>
      <c r="D6" s="2"/>
      <c r="E6" s="972" t="s">
        <v>80</v>
      </c>
      <c r="F6" s="111">
        <v>5</v>
      </c>
      <c r="H6" s="2"/>
      <c r="I6" s="2"/>
      <c r="J6" s="2"/>
      <c r="K6" s="2"/>
      <c r="L6" s="2"/>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row>
    <row r="7" spans="1:59" s="3" customFormat="1" ht="22.5" customHeight="1" x14ac:dyDescent="0.4">
      <c r="A7" s="967"/>
      <c r="B7" s="968" t="s">
        <v>381</v>
      </c>
      <c r="C7" s="969">
        <v>155000</v>
      </c>
      <c r="D7" s="2"/>
      <c r="E7" s="972" t="s">
        <v>81</v>
      </c>
      <c r="F7" s="111">
        <v>4</v>
      </c>
      <c r="I7" s="2"/>
      <c r="J7" s="2"/>
      <c r="K7" s="2"/>
      <c r="L7" s="2"/>
    </row>
    <row r="8" spans="1:59" s="3" customFormat="1" ht="22.5" customHeight="1" x14ac:dyDescent="0.4">
      <c r="A8" s="965"/>
      <c r="B8" s="966" t="s">
        <v>612</v>
      </c>
      <c r="C8" s="970">
        <v>0</v>
      </c>
      <c r="D8" s="2"/>
      <c r="E8" s="972" t="s">
        <v>486</v>
      </c>
      <c r="F8" s="111" t="s">
        <v>628</v>
      </c>
      <c r="H8" s="3">
        <v>900000</v>
      </c>
      <c r="I8" s="2"/>
      <c r="J8" s="2"/>
      <c r="K8" s="2">
        <v>2700000</v>
      </c>
      <c r="L8" s="2"/>
    </row>
    <row r="9" spans="1:59" s="3" customFormat="1" ht="22.5" customHeight="1" x14ac:dyDescent="0.4">
      <c r="A9" s="965"/>
      <c r="B9" s="966" t="s">
        <v>160</v>
      </c>
      <c r="C9" s="970" t="s">
        <v>711</v>
      </c>
      <c r="D9" s="2"/>
      <c r="E9" s="972" t="s">
        <v>44</v>
      </c>
      <c r="F9" s="1001">
        <v>2064</v>
      </c>
      <c r="I9" s="2"/>
      <c r="J9" s="2"/>
      <c r="K9" s="2"/>
      <c r="L9" s="2"/>
    </row>
    <row r="10" spans="1:59" s="3" customFormat="1" ht="22.5" customHeight="1" x14ac:dyDescent="0.4">
      <c r="A10" s="965"/>
      <c r="B10" s="966" t="s">
        <v>64</v>
      </c>
      <c r="C10" s="970">
        <v>155000</v>
      </c>
      <c r="D10" s="2"/>
      <c r="E10" s="972" t="s">
        <v>614</v>
      </c>
      <c r="F10" s="111" t="s">
        <v>112</v>
      </c>
      <c r="I10" s="2"/>
      <c r="J10" s="2"/>
      <c r="K10" s="2"/>
      <c r="L10" s="2"/>
    </row>
    <row r="11" spans="1:59" s="3" customFormat="1" ht="22.5" customHeight="1" x14ac:dyDescent="0.4">
      <c r="A11" s="965"/>
      <c r="B11" s="966" t="s">
        <v>581</v>
      </c>
      <c r="C11" s="970">
        <v>325000</v>
      </c>
      <c r="D11" s="2"/>
      <c r="E11" s="972" t="s">
        <v>85</v>
      </c>
      <c r="F11" s="111" t="s">
        <v>112</v>
      </c>
      <c r="I11" s="2"/>
      <c r="J11" s="2"/>
      <c r="K11" s="2"/>
      <c r="L11" s="2"/>
    </row>
    <row r="12" spans="1:59" s="3" customFormat="1" ht="22.5" customHeight="1" x14ac:dyDescent="0.4">
      <c r="C12" s="97"/>
      <c r="E12" s="972" t="s">
        <v>86</v>
      </c>
      <c r="F12" s="111" t="s">
        <v>112</v>
      </c>
      <c r="I12" s="2"/>
      <c r="J12" s="2"/>
      <c r="K12" s="2"/>
      <c r="L12" s="2"/>
    </row>
    <row r="13" spans="1:59" s="3" customFormat="1" ht="26.25" customHeight="1" x14ac:dyDescent="0.4">
      <c r="A13" s="964"/>
      <c r="B13" s="971" t="s">
        <v>178</v>
      </c>
      <c r="C13" s="37">
        <v>0.12</v>
      </c>
      <c r="E13" s="972" t="s">
        <v>629</v>
      </c>
      <c r="F13" s="111" t="s">
        <v>616</v>
      </c>
      <c r="H13" s="2"/>
      <c r="I13" s="2"/>
      <c r="J13" s="2"/>
      <c r="K13" s="2"/>
      <c r="L13" s="2"/>
    </row>
    <row r="14" spans="1:59" s="3" customFormat="1" ht="22.5" customHeight="1" x14ac:dyDescent="0.4">
      <c r="A14" s="962"/>
      <c r="B14" s="971" t="s">
        <v>587</v>
      </c>
      <c r="C14" s="782">
        <v>2.5000000000000001E-2</v>
      </c>
      <c r="F14" s="852"/>
      <c r="I14" s="2"/>
      <c r="J14" s="2"/>
      <c r="K14" s="2"/>
      <c r="L14" s="2"/>
    </row>
    <row r="15" spans="1:59" s="3" customFormat="1" ht="22.5" customHeight="1" x14ac:dyDescent="0.5">
      <c r="A15" s="962"/>
      <c r="B15" s="971" t="s">
        <v>579</v>
      </c>
      <c r="C15" s="782">
        <v>9.5000000000000001E-2</v>
      </c>
      <c r="E15" s="973" t="s">
        <v>163</v>
      </c>
      <c r="F15" s="983" t="s">
        <v>572</v>
      </c>
      <c r="I15" s="2"/>
      <c r="J15" s="2"/>
      <c r="K15" s="2"/>
      <c r="L15" s="2"/>
      <c r="N15" s="836" t="s">
        <v>163</v>
      </c>
    </row>
    <row r="16" spans="1:59" s="3" customFormat="1" ht="22.5" customHeight="1" x14ac:dyDescent="0.5">
      <c r="A16" s="962"/>
      <c r="B16" s="971" t="s">
        <v>588</v>
      </c>
      <c r="C16" s="721">
        <v>1255.5999999999999</v>
      </c>
      <c r="D16" s="2"/>
      <c r="E16" s="973" t="s">
        <v>558</v>
      </c>
      <c r="F16" s="983" t="s">
        <v>572</v>
      </c>
      <c r="I16" s="2"/>
      <c r="J16" s="2"/>
      <c r="K16" s="2"/>
      <c r="L16" s="2"/>
      <c r="N16" s="837" t="s">
        <v>572</v>
      </c>
    </row>
    <row r="17" spans="1:59" s="3" customFormat="1" ht="22.5" customHeight="1" x14ac:dyDescent="0.5">
      <c r="A17" s="962"/>
      <c r="B17" s="963" t="s">
        <v>584</v>
      </c>
      <c r="C17" s="721" t="s">
        <v>713</v>
      </c>
      <c r="D17" s="2"/>
      <c r="E17" s="973" t="s">
        <v>615</v>
      </c>
      <c r="F17" s="983" t="s">
        <v>572</v>
      </c>
      <c r="I17" s="2"/>
      <c r="J17" s="2"/>
      <c r="K17" s="2"/>
      <c r="L17" s="2"/>
      <c r="N17" s="837" t="s">
        <v>618</v>
      </c>
    </row>
    <row r="18" spans="1:59" s="3" customFormat="1" ht="22.5" customHeight="1" x14ac:dyDescent="0.5">
      <c r="A18" s="964"/>
      <c r="B18" s="971" t="s">
        <v>382</v>
      </c>
      <c r="C18" s="111" t="s">
        <v>714</v>
      </c>
      <c r="D18" s="2"/>
      <c r="E18" s="973" t="s">
        <v>642</v>
      </c>
      <c r="F18" s="572">
        <v>41213</v>
      </c>
      <c r="I18" s="2"/>
      <c r="J18" s="2"/>
      <c r="K18" s="2"/>
      <c r="L18" s="2"/>
      <c r="N18" s="837" t="s">
        <v>573</v>
      </c>
    </row>
    <row r="19" spans="1:59" s="3" customFormat="1" ht="22.5" customHeight="1" x14ac:dyDescent="0.4">
      <c r="D19" s="2"/>
      <c r="H19" s="2"/>
      <c r="I19" s="2"/>
      <c r="J19" s="2"/>
      <c r="K19" s="2"/>
      <c r="L19" s="2"/>
    </row>
    <row r="20" spans="1:59" s="3" customFormat="1" ht="33.75" customHeight="1" x14ac:dyDescent="0.4">
      <c r="A20" s="974" t="s">
        <v>25</v>
      </c>
      <c r="B20" s="975"/>
      <c r="C20" s="976"/>
      <c r="D20" s="2"/>
      <c r="H20" s="2"/>
      <c r="I20" s="2"/>
      <c r="J20" s="2"/>
      <c r="K20" s="2"/>
      <c r="L20" s="2"/>
    </row>
    <row r="21" spans="1:59" s="1" customFormat="1" ht="22.5" customHeight="1" x14ac:dyDescent="0.4">
      <c r="A21" s="977"/>
      <c r="B21" s="978" t="s">
        <v>586</v>
      </c>
      <c r="C21" s="823"/>
      <c r="D21" s="980"/>
      <c r="E21" s="981"/>
      <c r="F21" s="981"/>
      <c r="G21" s="981"/>
      <c r="H21" s="980"/>
      <c r="I21" s="980"/>
      <c r="J21" s="980"/>
      <c r="K21" s="982"/>
      <c r="L21" s="2"/>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row>
    <row r="22" spans="1:59" s="3" customFormat="1" ht="22.5" customHeight="1" x14ac:dyDescent="0.4">
      <c r="A22" s="977"/>
      <c r="B22" s="978" t="s">
        <v>583</v>
      </c>
      <c r="C22" s="823" t="s">
        <v>715</v>
      </c>
      <c r="D22" s="980"/>
      <c r="E22" s="981"/>
      <c r="F22" s="981"/>
      <c r="G22" s="981"/>
      <c r="H22" s="980"/>
      <c r="I22" s="980"/>
      <c r="J22" s="980"/>
      <c r="K22" s="982"/>
      <c r="L22" s="2"/>
    </row>
    <row r="23" spans="1:59" s="3" customFormat="1" ht="22.5" customHeight="1" x14ac:dyDescent="0.4">
      <c r="A23" s="977"/>
      <c r="B23" s="978" t="s">
        <v>619</v>
      </c>
      <c r="C23" s="823" t="s">
        <v>698</v>
      </c>
      <c r="D23" s="980"/>
      <c r="E23" s="980"/>
      <c r="F23" s="980"/>
      <c r="G23" s="980"/>
      <c r="H23" s="980"/>
      <c r="I23" s="980"/>
      <c r="J23" s="980"/>
      <c r="K23" s="982"/>
      <c r="L23" s="2"/>
    </row>
    <row r="24" spans="1:59" s="3" customFormat="1" ht="22.5" customHeight="1" x14ac:dyDescent="0.4">
      <c r="A24" s="977"/>
      <c r="B24" s="979" t="s">
        <v>648</v>
      </c>
      <c r="C24" s="823" t="s">
        <v>649</v>
      </c>
      <c r="D24" s="980"/>
      <c r="E24" s="980"/>
      <c r="F24" s="980"/>
      <c r="G24" s="980"/>
      <c r="H24" s="980"/>
      <c r="I24" s="980"/>
      <c r="J24" s="980"/>
      <c r="K24" s="982"/>
      <c r="L24" s="2"/>
    </row>
    <row r="25" spans="1:59" s="3" customFormat="1" ht="22.5" customHeight="1" x14ac:dyDescent="0.7">
      <c r="A25" s="99"/>
      <c r="B25" s="766"/>
      <c r="C25" s="855"/>
      <c r="D25" s="2"/>
      <c r="E25" s="2"/>
      <c r="F25" s="2"/>
      <c r="G25" s="2">
        <v>1000000</v>
      </c>
      <c r="H25" s="2"/>
      <c r="I25" s="2"/>
      <c r="J25" s="2"/>
      <c r="K25" s="2"/>
      <c r="L25" s="2"/>
    </row>
    <row r="26" spans="1:59" s="3" customFormat="1" ht="36.75" customHeight="1" x14ac:dyDescent="0.4">
      <c r="A26" s="954" t="s">
        <v>699</v>
      </c>
      <c r="B26" s="955"/>
      <c r="C26" s="956"/>
      <c r="D26" s="2"/>
      <c r="E26" s="2"/>
      <c r="I26" s="2"/>
      <c r="J26" s="2"/>
      <c r="K26" s="2"/>
      <c r="L26" s="2"/>
    </row>
    <row r="27" spans="1:59" s="3" customFormat="1" ht="22.5" customHeight="1" x14ac:dyDescent="0.4">
      <c r="A27" s="957"/>
      <c r="B27" s="958" t="s">
        <v>623</v>
      </c>
      <c r="C27" s="235">
        <f>SUM(C6+C8)/(C10)</f>
        <v>1</v>
      </c>
      <c r="D27" s="2"/>
      <c r="E27" s="2"/>
      <c r="F27" s="2"/>
      <c r="G27" s="2"/>
      <c r="H27" s="2"/>
      <c r="I27" s="2"/>
      <c r="J27" s="2"/>
      <c r="K27" s="2"/>
      <c r="L27" s="2"/>
    </row>
    <row r="28" spans="1:59" s="3" customFormat="1" ht="22.5" customHeight="1" x14ac:dyDescent="0.4">
      <c r="A28" s="957"/>
      <c r="B28" s="958" t="s">
        <v>622</v>
      </c>
      <c r="C28" s="985">
        <f>SUM(C6+C8)/C11</f>
        <v>0.47692307692307695</v>
      </c>
      <c r="D28" s="2"/>
      <c r="I28" s="2"/>
      <c r="J28" s="2"/>
      <c r="K28" s="2"/>
      <c r="L28" s="2"/>
    </row>
    <row r="29" spans="1:59" s="3" customFormat="1" ht="22.5" customHeight="1" x14ac:dyDescent="0.4">
      <c r="A29" s="957"/>
      <c r="B29" s="958" t="s">
        <v>593</v>
      </c>
      <c r="C29" s="986">
        <f>SUM(C11-C6-C8)</f>
        <v>170000</v>
      </c>
      <c r="D29" s="2"/>
      <c r="E29" s="2"/>
      <c r="F29" s="2"/>
      <c r="G29" s="2"/>
      <c r="H29" s="2"/>
      <c r="I29" s="2"/>
      <c r="J29" s="2"/>
      <c r="K29" s="2"/>
      <c r="L29" s="2"/>
    </row>
    <row r="30" spans="1:59" s="3" customFormat="1" ht="22.5" customHeight="1" x14ac:dyDescent="0.4">
      <c r="A30" s="957"/>
      <c r="B30" s="958" t="s">
        <v>580</v>
      </c>
      <c r="C30" s="853" t="s">
        <v>582</v>
      </c>
      <c r="D30" s="574"/>
      <c r="E30" s="142"/>
      <c r="F30" s="142"/>
      <c r="G30" s="142"/>
      <c r="H30" s="574"/>
      <c r="I30" s="574"/>
      <c r="J30" s="574"/>
      <c r="K30" s="854"/>
      <c r="L30" s="2"/>
    </row>
  </sheetData>
  <mergeCells count="1">
    <mergeCell ref="E3:F3"/>
  </mergeCells>
  <dataValidations count="1">
    <dataValidation type="list" allowBlank="1" showInputMessage="1" showErrorMessage="1" sqref="F15:F17">
      <formula1>$N$84:$N$87</formula1>
    </dataValidation>
  </dataValidations>
  <pageMargins left="0.7" right="0.7" top="0.75" bottom="0.75" header="0.3" footer="0.3"/>
  <pageSetup orientation="portrait" horizontalDpi="30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34"/>
  <sheetViews>
    <sheetView workbookViewId="0">
      <selection activeCell="M37" sqref="M37"/>
    </sheetView>
  </sheetViews>
  <sheetFormatPr defaultRowHeight="26.25" x14ac:dyDescent="0.4"/>
  <cols>
    <col min="1" max="1" width="42.42578125" style="7" customWidth="1"/>
    <col min="2" max="2" width="19.85546875" style="7" customWidth="1"/>
    <col min="3" max="3" width="29.5703125" style="7" customWidth="1"/>
    <col min="4" max="4" width="2" style="7" customWidth="1"/>
    <col min="5" max="5" width="44.7109375" style="7" customWidth="1"/>
    <col min="6" max="6" width="6.5703125" style="7" customWidth="1"/>
    <col min="7" max="7" width="19.5703125" style="2" customWidth="1"/>
    <col min="8" max="8" width="26" style="2" customWidth="1"/>
    <col min="9" max="9" width="4.85546875" style="2" customWidth="1"/>
    <col min="10" max="10" width="23.42578125" style="2" customWidth="1"/>
    <col min="11" max="11" width="26.28515625" style="3" customWidth="1"/>
    <col min="12" max="12" width="9.140625" style="3" customWidth="1"/>
    <col min="13" max="13" width="24.5703125" style="3" customWidth="1"/>
    <col min="14" max="14" width="54.28515625" style="3" customWidth="1"/>
    <col min="15" max="15" width="28.7109375" style="3" customWidth="1"/>
    <col min="16" max="16" width="16.7109375" style="3" customWidth="1"/>
    <col min="17" max="17" width="29.5703125" style="3" customWidth="1"/>
    <col min="18" max="18" width="26.140625" style="3" customWidth="1"/>
    <col min="19" max="19" width="14.7109375" style="3" customWidth="1"/>
    <col min="20" max="61" width="9.140625" style="3" customWidth="1"/>
    <col min="62" max="256" width="9.140625" style="1" customWidth="1"/>
  </cols>
  <sheetData>
    <row r="1" spans="1:64" ht="47.25" customHeight="1" x14ac:dyDescent="0.7">
      <c r="A1" s="309" t="s">
        <v>326</v>
      </c>
      <c r="B1" s="310"/>
      <c r="C1" s="311"/>
      <c r="D1" s="312"/>
      <c r="E1" s="313"/>
      <c r="F1" s="2"/>
    </row>
    <row r="2" spans="1:64" s="85" customFormat="1" ht="47.25" customHeight="1" x14ac:dyDescent="0.7">
      <c r="A2" s="159" t="s">
        <v>325</v>
      </c>
      <c r="B2" s="160"/>
      <c r="C2" s="124"/>
      <c r="D2" s="124"/>
      <c r="E2" s="124"/>
      <c r="F2" s="124"/>
      <c r="G2" s="124"/>
      <c r="H2" s="124"/>
      <c r="I2" s="124"/>
      <c r="J2" s="124"/>
      <c r="K2" s="161"/>
    </row>
    <row r="3" spans="1:64" s="3" customFormat="1" ht="17.25" customHeight="1" x14ac:dyDescent="0.25">
      <c r="A3" s="154"/>
      <c r="B3" s="154"/>
      <c r="C3" s="104"/>
      <c r="D3" s="104"/>
      <c r="E3" s="104"/>
      <c r="F3" s="104"/>
      <c r="G3" s="104"/>
      <c r="H3" s="104"/>
      <c r="I3" s="104"/>
      <c r="J3" s="104"/>
      <c r="K3" s="355"/>
      <c r="O3" s="116" t="s">
        <v>163</v>
      </c>
      <c r="P3" s="116" t="s">
        <v>248</v>
      </c>
      <c r="Q3" s="116" t="s">
        <v>235</v>
      </c>
      <c r="R3" s="116" t="s">
        <v>249</v>
      </c>
    </row>
    <row r="4" spans="1:64" s="3" customFormat="1" ht="47.25" customHeight="1" x14ac:dyDescent="0.7">
      <c r="A4" s="759" t="s">
        <v>76</v>
      </c>
      <c r="B4" s="760" t="str">
        <f>'Real Estate Evaluator'!A4</f>
        <v>1158 E 70th St., Los Angeles CA 90001</v>
      </c>
      <c r="C4" s="482"/>
      <c r="D4" s="483"/>
      <c r="E4" s="484"/>
      <c r="F4" s="484"/>
      <c r="G4" s="485"/>
      <c r="J4" s="761" t="s">
        <v>556</v>
      </c>
      <c r="K4" s="778"/>
      <c r="O4" s="117">
        <v>1</v>
      </c>
      <c r="P4" s="117">
        <v>1</v>
      </c>
      <c r="Q4" s="117" t="s">
        <v>250</v>
      </c>
      <c r="R4" s="117" t="s">
        <v>26</v>
      </c>
    </row>
    <row r="5" spans="1:64" s="3" customFormat="1" ht="15.75" customHeight="1" x14ac:dyDescent="0.7">
      <c r="A5" s="104"/>
      <c r="B5" s="104"/>
      <c r="C5" s="85"/>
      <c r="D5" s="85"/>
      <c r="E5" s="104"/>
      <c r="F5" s="104"/>
      <c r="G5" s="104"/>
      <c r="H5" s="104"/>
      <c r="I5" s="104"/>
      <c r="J5" s="104"/>
      <c r="K5" s="104"/>
      <c r="O5" s="117">
        <v>2</v>
      </c>
      <c r="P5" s="117">
        <v>2</v>
      </c>
      <c r="Q5" s="117" t="s">
        <v>251</v>
      </c>
      <c r="R5" s="117" t="s">
        <v>252</v>
      </c>
    </row>
    <row r="6" spans="1:64" s="378" customFormat="1" ht="43.5" customHeight="1" x14ac:dyDescent="0.5">
      <c r="A6" s="688" t="s">
        <v>191</v>
      </c>
      <c r="B6" s="689"/>
      <c r="C6" s="692"/>
      <c r="D6" s="767"/>
      <c r="E6" s="688" t="s">
        <v>192</v>
      </c>
      <c r="F6" s="689"/>
      <c r="G6" s="689"/>
      <c r="H6" s="690"/>
      <c r="I6" s="690"/>
      <c r="J6" s="690"/>
      <c r="K6" s="691"/>
      <c r="L6" s="768" t="s">
        <v>8</v>
      </c>
      <c r="N6" s="749" t="s">
        <v>557</v>
      </c>
      <c r="O6" s="769">
        <v>3</v>
      </c>
      <c r="P6" s="769">
        <v>3</v>
      </c>
    </row>
    <row r="7" spans="1:64" s="85" customFormat="1" ht="35.25" customHeight="1" x14ac:dyDescent="0.7">
      <c r="A7" s="228" t="s">
        <v>453</v>
      </c>
      <c r="B7" s="229"/>
      <c r="C7" s="696">
        <f>'Real Estate Evaluator'!C7</f>
        <v>0</v>
      </c>
      <c r="D7" s="9"/>
      <c r="G7" s="694" t="s">
        <v>195</v>
      </c>
      <c r="H7" s="695"/>
      <c r="J7" s="694" t="s">
        <v>196</v>
      </c>
      <c r="K7" s="695"/>
      <c r="M7" s="104"/>
      <c r="N7" s="749" t="s">
        <v>574</v>
      </c>
      <c r="P7" s="3"/>
      <c r="Q7" s="3"/>
      <c r="R7" s="3"/>
      <c r="S7" s="3"/>
      <c r="T7" s="3"/>
    </row>
    <row r="8" spans="1:64" s="85" customFormat="1" ht="35.25" customHeight="1" x14ac:dyDescent="0.7">
      <c r="A8" s="286" t="s">
        <v>38</v>
      </c>
      <c r="B8" s="163"/>
      <c r="C8" s="696">
        <f>'Real Estate Evaluator'!C8</f>
        <v>205000</v>
      </c>
      <c r="D8" s="9"/>
      <c r="E8" s="286" t="s">
        <v>35</v>
      </c>
      <c r="F8" s="112"/>
      <c r="G8" s="304">
        <f>'Real Estate Evaluator'!H8</f>
        <v>300000</v>
      </c>
      <c r="H8" s="147"/>
      <c r="J8" s="153"/>
      <c r="K8" s="305">
        <f>'Real Estate Evaluator'!K8</f>
        <v>1900000</v>
      </c>
      <c r="M8" s="104"/>
      <c r="N8" s="749" t="s">
        <v>575</v>
      </c>
      <c r="P8" s="3"/>
      <c r="Q8" s="3"/>
      <c r="R8" s="3"/>
      <c r="S8" s="3"/>
      <c r="T8" s="3"/>
    </row>
    <row r="9" spans="1:64" s="85" customFormat="1" ht="35.25" customHeight="1" x14ac:dyDescent="0.7">
      <c r="A9" s="286" t="s">
        <v>0</v>
      </c>
      <c r="B9" s="163"/>
      <c r="C9" s="696">
        <f>'Real Estate Evaluator'!C9</f>
        <v>40000</v>
      </c>
      <c r="D9" s="9"/>
      <c r="E9" s="287" t="s">
        <v>78</v>
      </c>
      <c r="F9" s="145"/>
      <c r="G9" s="148">
        <f>'Real Estate Evaluator'!G9</f>
        <v>0.68333333333333335</v>
      </c>
      <c r="H9" s="149">
        <f>'Real Estate Evaluator'!H9</f>
        <v>0.81666666666666665</v>
      </c>
      <c r="J9" s="148">
        <f>'Real Estate Evaluator'!J9</f>
        <v>0.10789473684210527</v>
      </c>
      <c r="K9" s="149">
        <f>'Real Estate Evaluator'!K9</f>
        <v>0.12894736842105264</v>
      </c>
      <c r="M9" s="104"/>
      <c r="P9" s="3"/>
      <c r="Q9" s="77" t="s">
        <v>0</v>
      </c>
      <c r="R9" s="3"/>
      <c r="S9" s="3"/>
      <c r="T9" s="3"/>
    </row>
    <row r="10" spans="1:64" s="85" customFormat="1" ht="35.25" customHeight="1" x14ac:dyDescent="0.7">
      <c r="A10" s="286" t="s">
        <v>1</v>
      </c>
      <c r="B10" s="163"/>
      <c r="C10" s="239">
        <f>'Real Estate Evaluator'!C10</f>
        <v>0</v>
      </c>
      <c r="D10" s="9"/>
      <c r="E10" s="157" t="s">
        <v>193</v>
      </c>
      <c r="F10" s="112"/>
      <c r="G10" s="148">
        <f>'Real Estate Evaluator'!X7</f>
        <v>-4.5014166666666668E-2</v>
      </c>
      <c r="H10" s="350">
        <f>'Real Estate Evaluator'!Y7</f>
        <v>-13504.25</v>
      </c>
      <c r="J10" s="148">
        <f>'Real Estate Evaluator'!AA7</f>
        <v>0.83499776315789476</v>
      </c>
      <c r="K10" s="150">
        <f>'Real Estate Evaluator'!AB7</f>
        <v>1586495.75</v>
      </c>
      <c r="M10" s="104"/>
      <c r="N10" s="338"/>
      <c r="P10" s="3"/>
      <c r="Q10" s="4" t="s">
        <v>2</v>
      </c>
      <c r="R10" s="3"/>
      <c r="S10" s="30" t="s">
        <v>47</v>
      </c>
      <c r="T10" s="285" t="e">
        <v>#REF!</v>
      </c>
    </row>
    <row r="11" spans="1:64" s="85" customFormat="1" ht="35.25" customHeight="1" x14ac:dyDescent="0.7">
      <c r="A11" s="286" t="s">
        <v>2</v>
      </c>
      <c r="B11" s="163"/>
      <c r="C11" s="239">
        <f>'Real Estate Evaluator'!C12</f>
        <v>0</v>
      </c>
      <c r="D11" s="9"/>
      <c r="E11" s="157" t="s">
        <v>194</v>
      </c>
      <c r="F11" s="112"/>
      <c r="G11" s="148">
        <f>'Real Estate Evaluator'!X8</f>
        <v>-9.0028333333333335E-2</v>
      </c>
      <c r="H11" s="350">
        <f>'Real Estate Evaluator'!Y8</f>
        <v>-27008.5</v>
      </c>
      <c r="I11" s="104"/>
      <c r="J11" s="148">
        <f>'Real Estate Evaluator'!AA8</f>
        <v>1.6699955263157895</v>
      </c>
      <c r="K11" s="350">
        <f>'Real Estate Evaluator'!AB8</f>
        <v>3172991.5</v>
      </c>
      <c r="M11" s="104"/>
      <c r="P11" s="3"/>
      <c r="Q11" s="4" t="s">
        <v>7</v>
      </c>
      <c r="R11" s="3"/>
      <c r="S11" s="98"/>
      <c r="T11" s="56"/>
    </row>
    <row r="12" spans="1:64" s="85" customFormat="1" ht="35.25" customHeight="1" x14ac:dyDescent="0.7">
      <c r="A12" s="286" t="s">
        <v>527</v>
      </c>
      <c r="B12" s="677"/>
      <c r="C12" s="239">
        <f>'Real Estate Evaluator'!C29</f>
        <v>0</v>
      </c>
      <c r="D12" s="9"/>
      <c r="E12" s="679" t="s">
        <v>530</v>
      </c>
      <c r="G12" s="148">
        <f>'Real Estate Evaluator'!X9</f>
        <v>1.9098731642260395E-2</v>
      </c>
      <c r="H12" s="350">
        <f>'Real Estate Evaluator'!Y9</f>
        <v>-13504.25</v>
      </c>
      <c r="J12" s="148">
        <f>'Real Estate Evaluator'!AA9</f>
        <v>-2.2437422723095795</v>
      </c>
      <c r="K12" s="350">
        <f>'Real Estate Evaluator'!AB9</f>
        <v>1586495.75</v>
      </c>
      <c r="M12" s="104"/>
      <c r="P12" s="3"/>
      <c r="Q12" s="15"/>
      <c r="R12" s="3"/>
      <c r="S12" s="98"/>
      <c r="T12" s="56"/>
    </row>
    <row r="13" spans="1:64" s="85" customFormat="1" ht="35.25" customHeight="1" x14ac:dyDescent="0.7">
      <c r="A13" s="286" t="s">
        <v>190</v>
      </c>
      <c r="B13" s="307">
        <f>'Real Estate Evaluator'!B28</f>
        <v>3.0000000000000001E-3</v>
      </c>
      <c r="C13" s="52">
        <f>'Real Estate Evaluator'!C28</f>
        <v>900</v>
      </c>
      <c r="D13" s="9"/>
      <c r="E13" s="679" t="s">
        <v>531</v>
      </c>
      <c r="G13" s="148">
        <f>'Real Estate Evaluator'!X10</f>
        <v>3.819746328452079E-2</v>
      </c>
      <c r="H13" s="350">
        <f>'Real Estate Evaluator'!Y10</f>
        <v>-27008.5</v>
      </c>
      <c r="J13" s="148">
        <f>'Real Estate Evaluator'!AA10</f>
        <v>-4.4874845446191589</v>
      </c>
      <c r="K13" s="350">
        <f>'Real Estate Evaluator'!AB10</f>
        <v>3172991.5</v>
      </c>
      <c r="M13" s="104"/>
      <c r="P13" s="3"/>
      <c r="Q13" s="15"/>
      <c r="R13" s="3"/>
      <c r="S13" s="98"/>
      <c r="T13" s="56"/>
    </row>
    <row r="14" spans="1:64" s="85" customFormat="1" ht="35.25" customHeight="1" x14ac:dyDescent="0.7">
      <c r="A14" s="286" t="s">
        <v>528</v>
      </c>
      <c r="B14" s="307">
        <f>'Real Estate Evaluator'!B23</f>
        <v>0.05</v>
      </c>
      <c r="C14" s="52">
        <f>'Real Estate Evaluator'!C23</f>
        <v>15000</v>
      </c>
      <c r="D14" s="9"/>
      <c r="E14" s="287" t="s">
        <v>321</v>
      </c>
      <c r="F14" s="145"/>
      <c r="G14" s="148">
        <f>'Real Estate Evaluator'!G22</f>
        <v>0.10498583333333333</v>
      </c>
      <c r="H14" s="151"/>
      <c r="J14" s="148">
        <f>'Real Estate Evaluator'!J22</f>
        <v>5.2883191666666667</v>
      </c>
      <c r="K14" s="306"/>
      <c r="M14" s="104" t="s">
        <v>8</v>
      </c>
    </row>
    <row r="15" spans="1:64" ht="35.25" customHeight="1" x14ac:dyDescent="0.7">
      <c r="A15" s="699" t="s">
        <v>525</v>
      </c>
      <c r="B15" s="677"/>
      <c r="C15" s="6" t="e">
        <v>#REF!</v>
      </c>
      <c r="D15" s="9"/>
      <c r="E15" s="287" t="s">
        <v>97</v>
      </c>
      <c r="F15" s="145"/>
      <c r="G15" s="155">
        <f>'Real Estate Evaluator'!G20</f>
        <v>15.384615384615385</v>
      </c>
      <c r="H15" s="151"/>
      <c r="I15" s="85"/>
      <c r="J15" s="155" t="str">
        <f>'Real Estate Evaluator'!J20</f>
        <v xml:space="preserve"> </v>
      </c>
      <c r="K15" s="306"/>
      <c r="L15" s="2"/>
      <c r="M15" s="3" t="e">
        <v>#DIV/0!</v>
      </c>
      <c r="BJ15" s="3"/>
      <c r="BK15" s="3"/>
      <c r="BL15" s="3"/>
    </row>
    <row r="16" spans="1:64" ht="35.25" customHeight="1" x14ac:dyDescent="0.4">
      <c r="A16" s="678" t="s">
        <v>529</v>
      </c>
      <c r="B16" s="307">
        <f>'Real Estate Evaluator'!B17</f>
        <v>0</v>
      </c>
      <c r="C16" s="6">
        <f>'Real Estate Evaluator'!C17</f>
        <v>0</v>
      </c>
      <c r="D16" s="9"/>
      <c r="E16" s="287" t="s">
        <v>98</v>
      </c>
      <c r="F16" s="145"/>
      <c r="G16" s="156">
        <f>'Real Estate Evaluator'!G21</f>
        <v>115.38461538461539</v>
      </c>
      <c r="H16" s="152"/>
      <c r="J16" s="156">
        <f>'Real Estate Evaluator'!J21</f>
        <v>730.76923076923072</v>
      </c>
      <c r="K16" s="308"/>
      <c r="L16" s="2"/>
      <c r="BJ16" s="3"/>
      <c r="BK16" s="3"/>
      <c r="BL16" s="3"/>
    </row>
    <row r="17" spans="1:64" ht="35.25" customHeight="1" x14ac:dyDescent="0.4">
      <c r="A17" s="700" t="s">
        <v>526</v>
      </c>
      <c r="B17" s="307">
        <f>'Real Estate Evaluator'!G38</f>
        <v>0</v>
      </c>
      <c r="C17" s="6">
        <f>SUM(G8*B17)</f>
        <v>0</v>
      </c>
      <c r="D17" s="9"/>
      <c r="E17" s="2"/>
      <c r="F17" s="2"/>
      <c r="K17" s="2"/>
      <c r="L17" s="2"/>
      <c r="M17" s="684"/>
      <c r="BJ17" s="3"/>
      <c r="BK17" s="3"/>
      <c r="BL17" s="3"/>
    </row>
    <row r="18" spans="1:64" ht="35.25" customHeight="1" x14ac:dyDescent="0.4">
      <c r="A18" s="700" t="s">
        <v>322</v>
      </c>
      <c r="B18" s="307">
        <f>'Real Estate Evaluator'!G37</f>
        <v>0</v>
      </c>
      <c r="C18" s="6">
        <f>'Real Estate Evaluator'!H37</f>
        <v>0</v>
      </c>
      <c r="D18" s="9"/>
      <c r="E18" s="2"/>
      <c r="F18" s="2"/>
      <c r="K18" s="2"/>
      <c r="L18" s="2"/>
      <c r="M18" s="684"/>
      <c r="BJ18" s="3"/>
      <c r="BK18" s="3"/>
      <c r="BL18" s="3"/>
    </row>
    <row r="19" spans="1:64" ht="35.25" customHeight="1" x14ac:dyDescent="0.7">
      <c r="A19" s="286" t="s">
        <v>82</v>
      </c>
      <c r="B19" s="164"/>
      <c r="C19" s="278">
        <f>'Real Estate Evaluator'!G4</f>
        <v>2600</v>
      </c>
      <c r="D19" s="9"/>
      <c r="E19" s="686" t="s">
        <v>156</v>
      </c>
      <c r="F19" s="683"/>
      <c r="G19" s="680">
        <f>'Real Estate Evaluator'!G28</f>
        <v>0.09</v>
      </c>
      <c r="H19" s="697">
        <f>'Real Estate Evaluator'!G25</f>
        <v>1000000</v>
      </c>
      <c r="I19" s="682"/>
      <c r="J19" s="698">
        <f>'Real Estate Evaluator'!H28</f>
        <v>7500</v>
      </c>
      <c r="K19" s="687">
        <f>'Real Estate Evaluator'!J28</f>
        <v>45000</v>
      </c>
      <c r="L19" s="2"/>
      <c r="BJ19" s="3"/>
      <c r="BK19" s="3"/>
      <c r="BL19" s="3"/>
    </row>
    <row r="20" spans="1:64" s="85" customFormat="1" ht="35.25" customHeight="1" x14ac:dyDescent="0.7">
      <c r="A20" s="167" t="s">
        <v>189</v>
      </c>
      <c r="B20" s="165"/>
      <c r="C20" s="168" t="e">
        <v>#REF!</v>
      </c>
      <c r="D20" s="9"/>
      <c r="E20" s="104"/>
      <c r="F20" s="104"/>
      <c r="H20" s="104"/>
      <c r="I20" s="104"/>
      <c r="J20" s="104"/>
      <c r="K20" s="104"/>
      <c r="L20" s="104"/>
      <c r="M20" s="104"/>
    </row>
    <row r="21" spans="1:64" s="85" customFormat="1" ht="35.25" customHeight="1" x14ac:dyDescent="0.7">
      <c r="A21" s="701" t="s">
        <v>532</v>
      </c>
      <c r="B21" s="693"/>
      <c r="C21" s="168" t="e">
        <v>#REF!</v>
      </c>
      <c r="D21" s="9"/>
      <c r="E21" s="104"/>
      <c r="F21" s="104"/>
      <c r="H21" s="104"/>
      <c r="I21" s="104"/>
      <c r="J21" s="104"/>
      <c r="K21" s="104"/>
      <c r="L21" s="104"/>
      <c r="M21" s="104"/>
    </row>
    <row r="22" spans="1:64" s="85" customFormat="1" ht="44.25" customHeight="1" x14ac:dyDescent="0.7">
      <c r="A22" s="167" t="s">
        <v>188</v>
      </c>
      <c r="B22" s="166"/>
      <c r="C22" s="168" t="e">
        <v>#REF!</v>
      </c>
      <c r="E22" s="779" t="s">
        <v>323</v>
      </c>
      <c r="F22" s="104"/>
      <c r="G22" s="497">
        <f>'Real Estate Evaluator'!O45</f>
        <v>0.16</v>
      </c>
      <c r="H22" s="54">
        <f>'Real Estate Evaluator'!P45</f>
        <v>39200</v>
      </c>
      <c r="J22" s="780" t="s">
        <v>324</v>
      </c>
      <c r="K22" s="54" t="e">
        <f>'Real Estate Evaluator'!P46</f>
        <v>#REF!</v>
      </c>
      <c r="L22" s="104"/>
      <c r="M22" s="104"/>
    </row>
    <row r="23" spans="1:64" s="3" customFormat="1" ht="31.5" customHeight="1" x14ac:dyDescent="0.7">
      <c r="A23" s="85"/>
      <c r="B23" s="85"/>
      <c r="C23" s="85"/>
      <c r="D23" s="9"/>
      <c r="E23" s="85"/>
      <c r="F23" s="85"/>
      <c r="G23" s="104"/>
      <c r="H23" s="104"/>
      <c r="I23" s="104"/>
      <c r="J23" s="104"/>
      <c r="K23" s="104"/>
      <c r="O23" s="4" t="s">
        <v>7</v>
      </c>
    </row>
    <row r="24" spans="1:64" s="3" customFormat="1" ht="43.5" customHeight="1" x14ac:dyDescent="0.5">
      <c r="A24" s="127" t="s">
        <v>225</v>
      </c>
      <c r="B24" s="128"/>
      <c r="C24" s="128"/>
      <c r="D24" s="128"/>
      <c r="E24" s="128"/>
      <c r="F24" s="129"/>
      <c r="G24" s="162"/>
      <c r="H24" s="162"/>
      <c r="I24" s="162"/>
      <c r="J24" s="162"/>
      <c r="K24" s="161"/>
      <c r="N24" s="770" t="s">
        <v>564</v>
      </c>
      <c r="R24" s="770" t="s">
        <v>572</v>
      </c>
    </row>
    <row r="25" spans="1:64" s="51" customFormat="1" ht="35.25" customHeight="1" x14ac:dyDescent="0.5">
      <c r="A25" s="781" t="s">
        <v>390</v>
      </c>
      <c r="B25" s="170"/>
      <c r="C25" s="170"/>
      <c r="D25" s="100" t="s">
        <v>226</v>
      </c>
      <c r="E25" s="291"/>
      <c r="G25" s="236" t="e">
        <f>SUM(G8/E25)</f>
        <v>#DIV/0!</v>
      </c>
      <c r="H25" s="170"/>
      <c r="I25" s="170"/>
      <c r="J25" s="100" t="s">
        <v>65</v>
      </c>
      <c r="K25" s="285"/>
      <c r="N25" s="770" t="s">
        <v>565</v>
      </c>
      <c r="O25" s="294"/>
      <c r="P25" s="46"/>
      <c r="Q25" s="295"/>
      <c r="R25" s="770" t="s">
        <v>573</v>
      </c>
    </row>
    <row r="26" spans="1:64" s="51" customFormat="1" ht="35.25" customHeight="1" x14ac:dyDescent="0.5">
      <c r="A26" s="781" t="s">
        <v>560</v>
      </c>
      <c r="B26" s="170"/>
      <c r="C26" s="170"/>
      <c r="D26" s="100" t="s">
        <v>227</v>
      </c>
      <c r="E26" s="291"/>
      <c r="G26" s="236" t="e">
        <f>SUM(G8/E26)</f>
        <v>#DIV/0!</v>
      </c>
      <c r="H26" s="170"/>
      <c r="I26" s="170"/>
      <c r="J26" s="100" t="s">
        <v>60</v>
      </c>
      <c r="K26" s="285"/>
      <c r="N26" s="770" t="s">
        <v>566</v>
      </c>
      <c r="O26" s="296"/>
      <c r="P26" s="46"/>
      <c r="Q26" s="297"/>
    </row>
    <row r="27" spans="1:64" s="51" customFormat="1" ht="35.25" customHeight="1" x14ac:dyDescent="0.5">
      <c r="A27" s="781" t="s">
        <v>391</v>
      </c>
      <c r="B27" s="170"/>
      <c r="C27" s="170"/>
      <c r="D27" s="100" t="s">
        <v>163</v>
      </c>
      <c r="E27" s="291"/>
      <c r="G27" s="169"/>
      <c r="H27" s="170"/>
      <c r="I27" s="170"/>
      <c r="J27" s="100" t="s">
        <v>85</v>
      </c>
      <c r="K27" s="285"/>
      <c r="N27" s="770" t="s">
        <v>567</v>
      </c>
      <c r="O27" s="296"/>
      <c r="P27" s="46"/>
      <c r="Q27" s="297"/>
    </row>
    <row r="28" spans="1:64" s="51" customFormat="1" ht="35.25" customHeight="1" x14ac:dyDescent="0.5">
      <c r="A28" s="781" t="s">
        <v>559</v>
      </c>
      <c r="B28" s="170"/>
      <c r="C28" s="170"/>
      <c r="D28" s="100" t="s">
        <v>558</v>
      </c>
      <c r="E28" s="291"/>
      <c r="G28" s="169"/>
      <c r="H28" s="170"/>
      <c r="I28" s="170"/>
      <c r="J28" s="100" t="s">
        <v>230</v>
      </c>
      <c r="K28" s="285"/>
      <c r="N28" s="770" t="s">
        <v>568</v>
      </c>
      <c r="O28" s="296"/>
      <c r="P28" s="46"/>
      <c r="Q28" s="297"/>
    </row>
    <row r="29" spans="1:64" s="51" customFormat="1" ht="35.25" customHeight="1" x14ac:dyDescent="0.4">
      <c r="A29" s="781" t="s">
        <v>171</v>
      </c>
      <c r="B29" s="170"/>
      <c r="C29" s="170"/>
      <c r="D29" s="100" t="s">
        <v>229</v>
      </c>
      <c r="E29" s="289"/>
      <c r="G29" s="169"/>
      <c r="H29" s="170"/>
      <c r="I29" s="170"/>
      <c r="J29" s="100" t="s">
        <v>84</v>
      </c>
      <c r="K29" s="285"/>
      <c r="O29" s="296"/>
      <c r="P29" s="46"/>
      <c r="Q29" s="297"/>
    </row>
    <row r="30" spans="1:64" s="51" customFormat="1" ht="35.25" customHeight="1" x14ac:dyDescent="0.4">
      <c r="A30" s="553"/>
      <c r="B30" s="775"/>
      <c r="C30" s="775"/>
      <c r="D30" s="114" t="s">
        <v>570</v>
      </c>
      <c r="E30" s="776"/>
      <c r="G30" s="777"/>
      <c r="H30" s="775"/>
      <c r="I30" s="775"/>
      <c r="J30" s="114" t="s">
        <v>86</v>
      </c>
      <c r="K30" s="776"/>
      <c r="O30" s="296"/>
      <c r="P30" s="46"/>
      <c r="Q30" s="297"/>
    </row>
    <row r="31" spans="1:64" s="51" customFormat="1" ht="68.25" customHeight="1" x14ac:dyDescent="0.25">
      <c r="A31" s="766" t="s">
        <v>569</v>
      </c>
      <c r="B31" s="1052"/>
      <c r="C31" s="1053"/>
      <c r="D31" s="1053"/>
      <c r="E31" s="1053"/>
      <c r="F31" s="1053"/>
      <c r="G31" s="1053"/>
      <c r="H31" s="1053"/>
      <c r="I31" s="1053"/>
      <c r="J31" s="1053"/>
      <c r="K31" s="1054"/>
      <c r="O31" s="297"/>
      <c r="P31" s="46"/>
      <c r="Q31" s="297"/>
    </row>
    <row r="32" spans="1:64" s="51" customFormat="1" ht="68.25" customHeight="1" x14ac:dyDescent="0.4">
      <c r="A32" s="774"/>
      <c r="B32" s="1055"/>
      <c r="C32" s="1056"/>
      <c r="D32" s="1056"/>
      <c r="E32" s="1056"/>
      <c r="F32" s="1056"/>
      <c r="G32" s="1056"/>
      <c r="H32" s="1056"/>
      <c r="I32" s="1056"/>
      <c r="J32" s="1056"/>
      <c r="K32" s="1057"/>
      <c r="O32" s="297"/>
      <c r="P32" s="46"/>
      <c r="Q32" s="297"/>
    </row>
    <row r="33" spans="1:14" s="3" customFormat="1" ht="27" customHeight="1" x14ac:dyDescent="0.25">
      <c r="K33" s="93"/>
    </row>
    <row r="34" spans="1:14" s="3" customFormat="1" ht="43.5" customHeight="1" x14ac:dyDescent="0.25">
      <c r="A34" s="127" t="s">
        <v>231</v>
      </c>
      <c r="B34" s="128"/>
      <c r="C34" s="128"/>
      <c r="D34" s="128"/>
      <c r="E34" s="128"/>
      <c r="F34" s="129"/>
      <c r="G34" s="162"/>
      <c r="H34" s="162"/>
      <c r="I34" s="162"/>
      <c r="J34" s="162"/>
      <c r="K34" s="161"/>
    </row>
    <row r="35" spans="1:14" s="51" customFormat="1" ht="35.25" customHeight="1" x14ac:dyDescent="0.25">
      <c r="A35" s="99"/>
      <c r="B35" s="170"/>
      <c r="C35" s="170"/>
      <c r="D35" s="100" t="s">
        <v>10</v>
      </c>
      <c r="E35" s="292">
        <v>0</v>
      </c>
      <c r="G35" s="236" t="e">
        <f>SUM(C8/E35)</f>
        <v>#DIV/0!</v>
      </c>
      <c r="H35" s="170"/>
      <c r="I35" s="170"/>
      <c r="J35" s="100" t="s">
        <v>237</v>
      </c>
      <c r="K35" s="285"/>
    </row>
    <row r="36" spans="1:14" s="51" customFormat="1" ht="35.25" customHeight="1" x14ac:dyDescent="0.25">
      <c r="A36" s="99"/>
      <c r="B36" s="170"/>
      <c r="C36" s="170"/>
      <c r="D36" s="100" t="s">
        <v>233</v>
      </c>
      <c r="E36" s="293"/>
      <c r="G36" s="99"/>
      <c r="H36" s="170"/>
      <c r="I36" s="170"/>
      <c r="J36" s="100" t="s">
        <v>239</v>
      </c>
      <c r="K36" s="205"/>
    </row>
    <row r="37" spans="1:14" s="51" customFormat="1" ht="35.25" customHeight="1" x14ac:dyDescent="0.25">
      <c r="A37" s="99"/>
      <c r="B37" s="170"/>
      <c r="C37" s="170"/>
      <c r="D37" s="100" t="s">
        <v>235</v>
      </c>
      <c r="E37" s="292"/>
    </row>
    <row r="38" spans="1:14" s="51" customFormat="1" ht="27" customHeight="1" x14ac:dyDescent="0.25">
      <c r="A38" s="3"/>
      <c r="B38" s="112"/>
      <c r="C38" s="9"/>
      <c r="D38" s="3"/>
      <c r="E38" s="112"/>
      <c r="F38" s="9"/>
      <c r="G38" s="9"/>
      <c r="H38" s="9"/>
      <c r="I38" s="9"/>
      <c r="J38" s="9"/>
      <c r="K38" s="64"/>
    </row>
    <row r="39" spans="1:14" s="3" customFormat="1" ht="43.5" customHeight="1" x14ac:dyDescent="0.25">
      <c r="A39" s="762" t="s">
        <v>561</v>
      </c>
      <c r="B39" s="162"/>
      <c r="C39" s="162"/>
      <c r="D39" s="162"/>
      <c r="E39" s="162"/>
      <c r="F39" s="764"/>
      <c r="G39" s="162"/>
      <c r="H39" s="162"/>
      <c r="I39" s="162"/>
      <c r="J39" s="162"/>
      <c r="K39" s="765"/>
    </row>
    <row r="40" spans="1:14" s="51" customFormat="1" ht="35.25" customHeight="1" x14ac:dyDescent="0.25">
      <c r="A40" s="275" t="s">
        <v>571</v>
      </c>
      <c r="B40" s="1046"/>
      <c r="C40" s="1047"/>
      <c r="D40" s="1047"/>
      <c r="E40" s="1047"/>
      <c r="F40" s="1047"/>
      <c r="G40" s="1047"/>
      <c r="H40" s="1047"/>
      <c r="I40" s="1047"/>
      <c r="J40" s="1047"/>
      <c r="K40" s="1048"/>
    </row>
    <row r="41" spans="1:14" s="51" customFormat="1" ht="35.25" customHeight="1" x14ac:dyDescent="0.25">
      <c r="A41" s="275" t="s">
        <v>562</v>
      </c>
      <c r="B41" s="1046"/>
      <c r="C41" s="1047"/>
      <c r="D41" s="1047"/>
      <c r="E41" s="1047"/>
      <c r="F41" s="1047"/>
      <c r="G41" s="1047"/>
      <c r="H41" s="1047"/>
      <c r="I41" s="1047"/>
      <c r="J41" s="1047"/>
      <c r="K41" s="1048"/>
    </row>
    <row r="42" spans="1:14" s="51" customFormat="1" ht="35.25" customHeight="1" x14ac:dyDescent="0.25">
      <c r="A42" s="275" t="s">
        <v>576</v>
      </c>
      <c r="B42" s="1046"/>
      <c r="C42" s="1047"/>
      <c r="D42" s="1047"/>
      <c r="E42" s="1047"/>
      <c r="F42" s="1047"/>
      <c r="G42" s="1047"/>
      <c r="H42" s="1047"/>
      <c r="I42" s="1047"/>
      <c r="J42" s="1047"/>
      <c r="K42" s="1048"/>
    </row>
    <row r="43" spans="1:14" s="51" customFormat="1" ht="237.75" customHeight="1" x14ac:dyDescent="0.25">
      <c r="A43" s="275" t="s">
        <v>563</v>
      </c>
      <c r="B43" s="1046"/>
      <c r="C43" s="1047"/>
      <c r="D43" s="1047"/>
      <c r="E43" s="1047"/>
      <c r="F43" s="1047"/>
      <c r="G43" s="1047"/>
      <c r="H43" s="1047"/>
      <c r="I43" s="1047"/>
      <c r="J43" s="1047"/>
      <c r="K43" s="1048"/>
    </row>
    <row r="44" spans="1:14" s="51" customFormat="1" ht="35.25" customHeight="1" x14ac:dyDescent="0.25">
      <c r="A44" s="763" t="s">
        <v>436</v>
      </c>
      <c r="B44" s="1046"/>
      <c r="C44" s="1047"/>
      <c r="D44" s="1047"/>
      <c r="E44" s="1047"/>
      <c r="F44" s="1047"/>
      <c r="G44" s="1047"/>
      <c r="H44" s="1047"/>
      <c r="I44" s="1047"/>
      <c r="J44" s="1047"/>
      <c r="K44" s="1048"/>
    </row>
    <row r="45" spans="1:14" s="51" customFormat="1" ht="35.25" customHeight="1" x14ac:dyDescent="0.25">
      <c r="A45" s="763" t="s">
        <v>456</v>
      </c>
      <c r="B45" s="1046"/>
      <c r="C45" s="1047"/>
      <c r="D45" s="1047"/>
      <c r="E45" s="1047"/>
      <c r="F45" s="1047"/>
      <c r="G45" s="1047"/>
      <c r="H45" s="1047"/>
      <c r="I45" s="1047"/>
      <c r="J45" s="1047"/>
      <c r="K45" s="1048"/>
    </row>
    <row r="46" spans="1:14" s="3" customFormat="1" x14ac:dyDescent="0.4">
      <c r="A46" s="2"/>
      <c r="B46" s="2"/>
      <c r="C46" s="2"/>
      <c r="D46" s="2"/>
      <c r="E46" s="2"/>
      <c r="N46" s="612"/>
    </row>
    <row r="47" spans="1:14" s="3" customFormat="1" x14ac:dyDescent="0.4">
      <c r="A47" s="2"/>
      <c r="B47" s="2"/>
      <c r="C47" s="2"/>
      <c r="D47" s="2"/>
      <c r="E47" s="2"/>
      <c r="N47" s="612"/>
    </row>
    <row r="48" spans="1:14" s="772" customFormat="1" x14ac:dyDescent="0.4">
      <c r="A48" s="771"/>
      <c r="B48" s="771"/>
      <c r="C48" s="771"/>
      <c r="D48" s="771"/>
      <c r="E48" s="771"/>
      <c r="N48" s="773"/>
    </row>
    <row r="49" spans="1:61" s="3" customFormat="1" ht="27" customHeight="1" x14ac:dyDescent="0.4">
      <c r="A49" s="2"/>
      <c r="B49" s="2"/>
      <c r="C49" s="2"/>
      <c r="D49" s="2"/>
      <c r="E49" s="2"/>
      <c r="F49" s="2"/>
      <c r="G49" s="2"/>
      <c r="H49" s="2"/>
      <c r="I49" s="2"/>
      <c r="J49" s="2"/>
      <c r="N49" s="612"/>
    </row>
    <row r="50" spans="1:61" s="75" customFormat="1" ht="33" customHeight="1" x14ac:dyDescent="0.9">
      <c r="A50" s="127" t="s">
        <v>223</v>
      </c>
      <c r="B50" s="128"/>
      <c r="C50" s="128"/>
      <c r="D50" s="128"/>
      <c r="E50" s="128"/>
      <c r="F50" s="129"/>
      <c r="G50" s="128"/>
      <c r="H50" s="128"/>
      <c r="I50" s="128"/>
      <c r="J50" s="128"/>
      <c r="K50" s="161" t="s">
        <v>8</v>
      </c>
      <c r="L50" s="86"/>
      <c r="M50" s="86"/>
      <c r="N50" s="86"/>
      <c r="O50" s="86"/>
      <c r="P50" s="86"/>
      <c r="Q50" s="86"/>
      <c r="R50" s="86"/>
      <c r="S50" s="86"/>
      <c r="T50" s="86"/>
      <c r="U50" s="86"/>
      <c r="V50" s="86"/>
      <c r="W50" s="86"/>
      <c r="X50" s="86"/>
      <c r="Y50" s="86"/>
      <c r="Z50" s="86"/>
      <c r="AA50" s="86"/>
      <c r="AB50" s="86"/>
      <c r="AC50" s="86"/>
      <c r="AD50" s="86"/>
      <c r="AE50" s="86"/>
      <c r="AF50" s="86"/>
      <c r="AG50" s="86"/>
      <c r="AH50" s="86"/>
      <c r="AI50" s="86"/>
      <c r="AJ50" s="86"/>
      <c r="AK50" s="86"/>
      <c r="AL50" s="86"/>
      <c r="AM50" s="86"/>
      <c r="AN50" s="86"/>
      <c r="AO50" s="86"/>
      <c r="AP50" s="86"/>
      <c r="AQ50" s="86"/>
      <c r="AR50" s="86"/>
      <c r="AS50" s="86"/>
      <c r="AT50" s="86"/>
      <c r="AU50" s="86"/>
      <c r="AV50" s="86"/>
      <c r="AW50" s="86"/>
      <c r="AX50" s="86"/>
      <c r="AY50" s="86"/>
      <c r="AZ50" s="86"/>
      <c r="BA50" s="86"/>
      <c r="BB50" s="86"/>
      <c r="BC50" s="86"/>
      <c r="BD50" s="86"/>
      <c r="BE50" s="86"/>
      <c r="BF50" s="86"/>
      <c r="BG50" s="86"/>
      <c r="BH50" s="86"/>
      <c r="BI50" s="86"/>
    </row>
    <row r="51" spans="1:61" s="3" customFormat="1" x14ac:dyDescent="0.25">
      <c r="A51" s="101"/>
      <c r="B51" s="141"/>
      <c r="C51" s="141"/>
      <c r="D51" s="102" t="s">
        <v>103</v>
      </c>
      <c r="E51" s="281" t="s">
        <v>134</v>
      </c>
      <c r="G51" s="101"/>
      <c r="H51" s="141"/>
      <c r="I51" s="141"/>
      <c r="J51" s="102" t="s">
        <v>90</v>
      </c>
      <c r="K51" s="282"/>
      <c r="M51" s="116" t="s">
        <v>103</v>
      </c>
      <c r="N51" s="116" t="s">
        <v>79</v>
      </c>
      <c r="O51" s="116" t="s">
        <v>111</v>
      </c>
      <c r="P51" s="116" t="s">
        <v>87</v>
      </c>
      <c r="Q51" s="116" t="s">
        <v>126</v>
      </c>
      <c r="R51" s="116" t="s">
        <v>113</v>
      </c>
      <c r="S51" s="116" t="s">
        <v>60</v>
      </c>
    </row>
    <row r="52" spans="1:61" s="3" customFormat="1" x14ac:dyDescent="0.25">
      <c r="A52" s="99"/>
      <c r="B52" s="142"/>
      <c r="C52" s="142"/>
      <c r="D52" s="100" t="s">
        <v>79</v>
      </c>
      <c r="E52" s="285" t="s">
        <v>105</v>
      </c>
      <c r="G52" s="99"/>
      <c r="H52" s="142"/>
      <c r="I52" s="142"/>
      <c r="J52" s="100" t="s">
        <v>92</v>
      </c>
      <c r="K52" s="290"/>
      <c r="M52" s="117" t="s">
        <v>134</v>
      </c>
      <c r="N52" s="117" t="s">
        <v>105</v>
      </c>
      <c r="O52" s="117" t="s">
        <v>61</v>
      </c>
      <c r="P52" s="117" t="s">
        <v>121</v>
      </c>
      <c r="Q52" s="117" t="s">
        <v>139</v>
      </c>
      <c r="R52" s="117" t="s">
        <v>127</v>
      </c>
      <c r="S52" s="117" t="s">
        <v>114</v>
      </c>
    </row>
    <row r="53" spans="1:61" s="3" customFormat="1" x14ac:dyDescent="0.25">
      <c r="A53" s="99"/>
      <c r="B53" s="142"/>
      <c r="C53" s="142"/>
      <c r="D53" s="100" t="s">
        <v>80</v>
      </c>
      <c r="E53" s="284"/>
      <c r="G53" s="99"/>
      <c r="H53" s="142"/>
      <c r="I53" s="142"/>
      <c r="J53" s="100" t="s">
        <v>91</v>
      </c>
      <c r="K53" s="290"/>
      <c r="M53" s="117" t="s">
        <v>135</v>
      </c>
      <c r="N53" s="117" t="s">
        <v>106</v>
      </c>
      <c r="O53" s="117" t="s">
        <v>112</v>
      </c>
      <c r="P53" s="117" t="s">
        <v>122</v>
      </c>
      <c r="Q53" s="117" t="s">
        <v>140</v>
      </c>
      <c r="R53" s="117" t="s">
        <v>128</v>
      </c>
      <c r="S53" s="117" t="s">
        <v>115</v>
      </c>
    </row>
    <row r="54" spans="1:61" s="3" customFormat="1" x14ac:dyDescent="0.25">
      <c r="A54" s="99"/>
      <c r="B54" s="142"/>
      <c r="C54" s="142"/>
      <c r="D54" s="100" t="s">
        <v>81</v>
      </c>
      <c r="E54" s="284"/>
      <c r="G54" s="99"/>
      <c r="H54" s="142"/>
      <c r="I54" s="142"/>
      <c r="J54" s="100" t="s">
        <v>95</v>
      </c>
      <c r="K54" s="290"/>
      <c r="M54" s="117" t="s">
        <v>136</v>
      </c>
      <c r="N54" s="117" t="s">
        <v>107</v>
      </c>
      <c r="O54" s="5"/>
      <c r="P54" s="117" t="s">
        <v>123</v>
      </c>
      <c r="Q54" s="117" t="s">
        <v>141</v>
      </c>
      <c r="R54" s="117" t="s">
        <v>129</v>
      </c>
      <c r="S54" s="117" t="s">
        <v>116</v>
      </c>
    </row>
    <row r="55" spans="1:61" s="3" customFormat="1" x14ac:dyDescent="0.25">
      <c r="A55" s="99"/>
      <c r="B55" s="142"/>
      <c r="C55" s="142"/>
      <c r="D55" s="100" t="s">
        <v>82</v>
      </c>
      <c r="E55" s="470"/>
      <c r="G55" s="99"/>
      <c r="H55" s="142"/>
      <c r="I55" s="142"/>
      <c r="J55" s="100" t="s">
        <v>87</v>
      </c>
      <c r="K55" s="285" t="s">
        <v>8</v>
      </c>
      <c r="M55" s="117" t="s">
        <v>137</v>
      </c>
      <c r="N55" s="117" t="s">
        <v>110</v>
      </c>
      <c r="O55" s="5"/>
      <c r="P55" s="117" t="s">
        <v>124</v>
      </c>
      <c r="Q55" s="117" t="s">
        <v>8</v>
      </c>
      <c r="R55" s="117" t="s">
        <v>130</v>
      </c>
      <c r="S55" s="117" t="s">
        <v>117</v>
      </c>
    </row>
    <row r="56" spans="1:61" s="3" customFormat="1" x14ac:dyDescent="0.25">
      <c r="A56" s="99"/>
      <c r="B56" s="142"/>
      <c r="C56" s="142"/>
      <c r="D56" s="100" t="s">
        <v>60</v>
      </c>
      <c r="E56" s="285"/>
      <c r="G56" s="99"/>
      <c r="H56" s="142"/>
      <c r="I56" s="142"/>
      <c r="J56" s="100" t="s">
        <v>126</v>
      </c>
      <c r="K56" s="285" t="s">
        <v>8</v>
      </c>
      <c r="N56" s="117" t="s">
        <v>108</v>
      </c>
      <c r="O56" s="5"/>
      <c r="P56" s="117" t="s">
        <v>125</v>
      </c>
      <c r="R56" s="117" t="s">
        <v>132</v>
      </c>
      <c r="S56" s="117" t="s">
        <v>118</v>
      </c>
    </row>
    <row r="57" spans="1:61" s="3" customFormat="1" x14ac:dyDescent="0.25">
      <c r="A57" s="99"/>
      <c r="B57" s="142"/>
      <c r="C57" s="142"/>
      <c r="D57" s="100" t="s">
        <v>83</v>
      </c>
      <c r="E57" s="289">
        <v>1</v>
      </c>
      <c r="G57" s="99"/>
      <c r="H57" s="142"/>
      <c r="I57" s="142"/>
      <c r="J57" s="100" t="s">
        <v>93</v>
      </c>
      <c r="K57" s="290"/>
      <c r="N57" s="117" t="s">
        <v>109</v>
      </c>
      <c r="O57" s="5"/>
      <c r="P57" s="117" t="s">
        <v>8</v>
      </c>
      <c r="R57" s="117" t="s">
        <v>131</v>
      </c>
      <c r="S57" s="117" t="s">
        <v>119</v>
      </c>
    </row>
    <row r="58" spans="1:61" s="3" customFormat="1" x14ac:dyDescent="0.25">
      <c r="A58" s="99"/>
      <c r="B58" s="142"/>
      <c r="C58" s="142"/>
      <c r="D58" s="100" t="s">
        <v>224</v>
      </c>
      <c r="E58" s="285"/>
      <c r="G58" s="99"/>
      <c r="H58" s="142"/>
      <c r="I58" s="142"/>
      <c r="J58" s="100" t="s">
        <v>88</v>
      </c>
      <c r="K58" s="285" t="s">
        <v>8</v>
      </c>
      <c r="N58" s="117" t="s">
        <v>138</v>
      </c>
      <c r="O58" s="5"/>
      <c r="R58" s="117" t="s">
        <v>8</v>
      </c>
      <c r="S58" s="117" t="s">
        <v>120</v>
      </c>
    </row>
    <row r="59" spans="1:61" s="3" customFormat="1" x14ac:dyDescent="0.25">
      <c r="A59" s="99"/>
      <c r="B59" s="142"/>
      <c r="C59" s="142"/>
      <c r="D59" s="100" t="s">
        <v>89</v>
      </c>
      <c r="E59" s="285"/>
      <c r="G59" s="99"/>
      <c r="H59" s="142"/>
      <c r="I59" s="142"/>
      <c r="J59" s="100" t="s">
        <v>94</v>
      </c>
      <c r="K59" s="290" t="s">
        <v>112</v>
      </c>
    </row>
    <row r="60" spans="1:61" s="3" customFormat="1" x14ac:dyDescent="0.25">
      <c r="A60" s="99"/>
      <c r="B60" s="142"/>
      <c r="C60" s="142"/>
      <c r="D60" s="100" t="s">
        <v>142</v>
      </c>
      <c r="E60" s="285"/>
    </row>
    <row r="61" spans="1:61" s="3" customFormat="1" x14ac:dyDescent="0.25">
      <c r="K61" s="93"/>
    </row>
    <row r="62" spans="1:61" s="3" customFormat="1" x14ac:dyDescent="0.4">
      <c r="A62" s="298"/>
      <c r="B62" s="299"/>
      <c r="C62" s="299"/>
      <c r="D62" s="100" t="s">
        <v>232</v>
      </c>
      <c r="E62" s="292"/>
      <c r="F62" s="2"/>
      <c r="G62" s="2"/>
      <c r="H62" s="2"/>
      <c r="I62" s="2"/>
      <c r="J62" s="2"/>
    </row>
    <row r="63" spans="1:61" s="3" customFormat="1" x14ac:dyDescent="0.4">
      <c r="A63" s="298"/>
      <c r="B63" s="299"/>
      <c r="C63" s="299"/>
      <c r="D63" s="100" t="s">
        <v>234</v>
      </c>
      <c r="E63" s="292"/>
      <c r="F63" s="2"/>
      <c r="G63" s="2"/>
      <c r="H63" s="2"/>
      <c r="I63" s="2"/>
      <c r="J63" s="2"/>
    </row>
    <row r="64" spans="1:61" s="3" customFormat="1" x14ac:dyDescent="0.4">
      <c r="A64" s="300"/>
      <c r="B64" s="301"/>
      <c r="C64" s="301"/>
      <c r="D64" s="100" t="s">
        <v>236</v>
      </c>
      <c r="E64" s="293"/>
      <c r="F64" s="2"/>
      <c r="G64" s="2"/>
      <c r="H64" s="2"/>
      <c r="I64" s="2"/>
      <c r="J64" s="2"/>
    </row>
    <row r="65" spans="1:10" s="3" customFormat="1" x14ac:dyDescent="0.4">
      <c r="A65" s="298"/>
      <c r="B65" s="299"/>
      <c r="C65" s="299"/>
      <c r="D65" s="100" t="s">
        <v>238</v>
      </c>
      <c r="E65" s="292" t="s">
        <v>252</v>
      </c>
      <c r="F65" s="2"/>
      <c r="G65" s="2"/>
      <c r="H65" s="2"/>
      <c r="I65" s="2"/>
      <c r="J65" s="2"/>
    </row>
    <row r="66" spans="1:10" s="3" customFormat="1" x14ac:dyDescent="0.4">
      <c r="A66" s="302"/>
      <c r="B66" s="303"/>
      <c r="C66" s="303"/>
      <c r="D66" s="100" t="s">
        <v>8</v>
      </c>
      <c r="E66" s="205" t="s">
        <v>8</v>
      </c>
      <c r="F66" s="2"/>
      <c r="G66" s="2"/>
      <c r="H66" s="2"/>
      <c r="I66" s="2"/>
      <c r="J66" s="2"/>
    </row>
    <row r="67" spans="1:10" s="3" customFormat="1" x14ac:dyDescent="0.4">
      <c r="A67" s="2"/>
      <c r="B67" s="2"/>
      <c r="C67" s="2"/>
      <c r="D67" s="2"/>
      <c r="E67" s="2"/>
      <c r="F67" s="2"/>
      <c r="G67" s="2"/>
      <c r="H67" s="2"/>
      <c r="I67" s="2"/>
      <c r="J67" s="2"/>
    </row>
    <row r="68" spans="1:10" ht="47.25" customHeight="1" x14ac:dyDescent="0.4">
      <c r="A68" s="613" t="s">
        <v>354</v>
      </c>
      <c r="B68" s="608"/>
      <c r="C68" s="609"/>
      <c r="D68" s="609"/>
      <c r="E68" s="609"/>
    </row>
    <row r="69" spans="1:10" x14ac:dyDescent="0.4">
      <c r="A69" s="340" t="s">
        <v>331</v>
      </c>
      <c r="B69" s="555" t="s">
        <v>339</v>
      </c>
      <c r="C69" s="1049" t="s">
        <v>341</v>
      </c>
      <c r="D69" s="1050"/>
      <c r="E69" s="1051"/>
    </row>
    <row r="70" spans="1:10" x14ac:dyDescent="0.4">
      <c r="A70" s="335" t="s">
        <v>466</v>
      </c>
      <c r="B70" s="606"/>
      <c r="C70" s="1040"/>
      <c r="D70" s="1041"/>
      <c r="E70" s="1042"/>
    </row>
    <row r="71" spans="1:10" x14ac:dyDescent="0.4">
      <c r="A71" s="335" t="s">
        <v>467</v>
      </c>
      <c r="B71" s="606"/>
      <c r="C71" s="1040"/>
      <c r="D71" s="1041"/>
      <c r="E71" s="1042"/>
    </row>
    <row r="72" spans="1:10" x14ac:dyDescent="0.4">
      <c r="A72" s="335" t="s">
        <v>468</v>
      </c>
      <c r="B72" s="606"/>
      <c r="C72" s="1040"/>
      <c r="D72" s="1041"/>
      <c r="E72" s="1042"/>
    </row>
    <row r="73" spans="1:10" x14ac:dyDescent="0.4">
      <c r="A73" s="335" t="s">
        <v>336</v>
      </c>
      <c r="B73" s="606">
        <v>5000</v>
      </c>
      <c r="C73" s="1040" t="s">
        <v>8</v>
      </c>
      <c r="D73" s="1041"/>
      <c r="E73" s="1042"/>
    </row>
    <row r="74" spans="1:10" x14ac:dyDescent="0.4">
      <c r="A74" s="335" t="s">
        <v>469</v>
      </c>
      <c r="B74" s="606"/>
      <c r="C74" s="1040"/>
      <c r="D74" s="1041"/>
      <c r="E74" s="1042"/>
    </row>
    <row r="75" spans="1:10" x14ac:dyDescent="0.4">
      <c r="A75" s="335" t="s">
        <v>337</v>
      </c>
      <c r="B75" s="606">
        <v>4000</v>
      </c>
      <c r="C75" s="632" t="s">
        <v>8</v>
      </c>
      <c r="D75" s="633"/>
      <c r="E75" s="634"/>
    </row>
    <row r="76" spans="1:10" x14ac:dyDescent="0.4">
      <c r="A76" s="335" t="s">
        <v>338</v>
      </c>
      <c r="B76" s="606">
        <v>4000</v>
      </c>
      <c r="C76" s="632" t="s">
        <v>8</v>
      </c>
      <c r="D76" s="633"/>
      <c r="E76" s="634"/>
    </row>
    <row r="77" spans="1:10" x14ac:dyDescent="0.4">
      <c r="A77" s="335" t="s">
        <v>332</v>
      </c>
      <c r="B77" s="606">
        <v>1500</v>
      </c>
      <c r="C77" s="632" t="s">
        <v>8</v>
      </c>
      <c r="D77" s="633"/>
      <c r="E77" s="634"/>
    </row>
    <row r="78" spans="1:10" x14ac:dyDescent="0.4">
      <c r="A78" s="335" t="s">
        <v>333</v>
      </c>
      <c r="B78" s="606">
        <v>1500</v>
      </c>
      <c r="C78" s="632" t="s">
        <v>8</v>
      </c>
      <c r="D78" s="633"/>
      <c r="E78" s="634"/>
    </row>
    <row r="79" spans="1:10" x14ac:dyDescent="0.4">
      <c r="A79" s="335" t="s">
        <v>334</v>
      </c>
      <c r="B79" s="606">
        <v>1500</v>
      </c>
      <c r="C79" s="632" t="s">
        <v>8</v>
      </c>
      <c r="D79" s="633"/>
      <c r="E79" s="634"/>
    </row>
    <row r="80" spans="1:10" x14ac:dyDescent="0.4">
      <c r="A80" s="335" t="s">
        <v>335</v>
      </c>
      <c r="B80" s="606">
        <v>0</v>
      </c>
      <c r="C80" s="632" t="s">
        <v>8</v>
      </c>
      <c r="D80" s="633"/>
      <c r="E80" s="634"/>
    </row>
    <row r="81" spans="1:5" x14ac:dyDescent="0.4">
      <c r="A81" s="335" t="s">
        <v>340</v>
      </c>
      <c r="B81" s="606">
        <v>1000</v>
      </c>
      <c r="C81" s="632" t="s">
        <v>8</v>
      </c>
      <c r="D81" s="633"/>
      <c r="E81" s="634"/>
    </row>
    <row r="82" spans="1:5" x14ac:dyDescent="0.4">
      <c r="A82" s="335" t="s">
        <v>342</v>
      </c>
      <c r="B82" s="606">
        <v>2000</v>
      </c>
      <c r="C82" s="632" t="s">
        <v>8</v>
      </c>
      <c r="D82" s="633"/>
      <c r="E82" s="634"/>
    </row>
    <row r="83" spans="1:5" x14ac:dyDescent="0.4">
      <c r="A83" s="335" t="s">
        <v>465</v>
      </c>
      <c r="B83" s="606"/>
      <c r="C83" s="1040"/>
      <c r="D83" s="1041"/>
      <c r="E83" s="1042"/>
    </row>
    <row r="84" spans="1:5" x14ac:dyDescent="0.4">
      <c r="A84" s="556" t="s">
        <v>24</v>
      </c>
      <c r="B84" s="607">
        <f>SUM(B70:B83)</f>
        <v>20500</v>
      </c>
      <c r="C84" s="1043" t="s">
        <v>8</v>
      </c>
      <c r="D84" s="1044"/>
      <c r="E84" s="1045"/>
    </row>
    <row r="85" spans="1:5" ht="27" customHeight="1" x14ac:dyDescent="0.4"/>
    <row r="86" spans="1:5" ht="47.25" customHeight="1" x14ac:dyDescent="0.4">
      <c r="A86" s="127" t="s">
        <v>240</v>
      </c>
      <c r="B86" s="162"/>
      <c r="C86" s="162"/>
      <c r="D86" s="162"/>
      <c r="E86" s="162"/>
    </row>
    <row r="87" spans="1:5" x14ac:dyDescent="0.4">
      <c r="A87" s="339"/>
      <c r="B87" s="336" t="s">
        <v>241</v>
      </c>
      <c r="C87" s="337"/>
      <c r="D87" s="554" t="s">
        <v>8</v>
      </c>
      <c r="E87" s="584" t="s">
        <v>242</v>
      </c>
    </row>
    <row r="88" spans="1:5" x14ac:dyDescent="0.4">
      <c r="A88" s="335" t="s">
        <v>327</v>
      </c>
      <c r="B88" s="336" t="s">
        <v>174</v>
      </c>
      <c r="C88" s="706"/>
      <c r="D88" s="707" t="s">
        <v>8</v>
      </c>
      <c r="E88" s="708"/>
    </row>
    <row r="89" spans="1:5" ht="33.75" customHeight="1" x14ac:dyDescent="0.4">
      <c r="A89" s="335" t="s">
        <v>245</v>
      </c>
      <c r="B89" s="709"/>
      <c r="C89" s="710"/>
      <c r="D89" s="711" t="s">
        <v>8</v>
      </c>
      <c r="E89" s="717"/>
    </row>
    <row r="90" spans="1:5" ht="33.75" customHeight="1" x14ac:dyDescent="0.4">
      <c r="A90" s="335" t="s">
        <v>244</v>
      </c>
      <c r="B90" s="713"/>
      <c r="C90" s="710"/>
      <c r="D90" s="711" t="s">
        <v>8</v>
      </c>
      <c r="E90" s="718"/>
    </row>
    <row r="91" spans="1:5" ht="33.75" customHeight="1" x14ac:dyDescent="0.4">
      <c r="A91" s="335" t="s">
        <v>246</v>
      </c>
      <c r="B91" s="713">
        <v>20000</v>
      </c>
      <c r="C91" s="710"/>
      <c r="D91" s="711" t="s">
        <v>8</v>
      </c>
      <c r="E91" s="718"/>
    </row>
    <row r="92" spans="1:5" ht="33.75" customHeight="1" x14ac:dyDescent="0.4">
      <c r="A92" s="335" t="s">
        <v>439</v>
      </c>
      <c r="B92" s="709" t="s">
        <v>329</v>
      </c>
      <c r="C92" s="710"/>
      <c r="D92" s="711" t="s">
        <v>8</v>
      </c>
      <c r="E92" s="712"/>
    </row>
    <row r="93" spans="1:5" ht="33.75" customHeight="1" x14ac:dyDescent="0.4">
      <c r="A93" s="335" t="s">
        <v>328</v>
      </c>
      <c r="B93" s="709" t="s">
        <v>330</v>
      </c>
      <c r="C93" s="710"/>
      <c r="D93" s="711" t="s">
        <v>8</v>
      </c>
      <c r="E93" s="712"/>
    </row>
    <row r="94" spans="1:5" ht="33.75" customHeight="1" x14ac:dyDescent="0.4">
      <c r="A94" s="335" t="s">
        <v>438</v>
      </c>
      <c r="B94" s="714">
        <v>400</v>
      </c>
      <c r="C94" s="715"/>
      <c r="D94" s="716" t="s">
        <v>8</v>
      </c>
      <c r="E94" s="719"/>
    </row>
    <row r="95" spans="1:5" x14ac:dyDescent="0.4">
      <c r="A95" s="335" t="s">
        <v>442</v>
      </c>
      <c r="B95" s="1016"/>
      <c r="C95" s="1017"/>
      <c r="D95" s="1017"/>
      <c r="E95" s="1018"/>
    </row>
    <row r="96" spans="1:5" x14ac:dyDescent="0.4">
      <c r="A96" s="3"/>
      <c r="B96" s="1019"/>
      <c r="C96" s="1020"/>
      <c r="D96" s="1020"/>
      <c r="E96" s="1021"/>
    </row>
    <row r="97" spans="1:23" x14ac:dyDescent="0.4">
      <c r="A97" s="63"/>
      <c r="B97" s="1022"/>
      <c r="C97" s="1023"/>
      <c r="D97" s="1023"/>
      <c r="E97" s="1024"/>
    </row>
    <row r="98" spans="1:23" ht="36" customHeight="1" x14ac:dyDescent="0.4">
      <c r="A98" s="614" t="s">
        <v>243</v>
      </c>
      <c r="B98" s="1025" t="s">
        <v>451</v>
      </c>
      <c r="C98" s="1026"/>
      <c r="D98" s="1026"/>
      <c r="E98" s="1027"/>
    </row>
    <row r="99" spans="1:23" ht="27" customHeight="1" x14ac:dyDescent="0.4"/>
    <row r="100" spans="1:23" ht="47.25" customHeight="1" x14ac:dyDescent="0.4">
      <c r="G100" s="348" t="s">
        <v>8</v>
      </c>
      <c r="H100" s="128" t="s">
        <v>443</v>
      </c>
      <c r="I100" s="128"/>
      <c r="J100" s="128"/>
      <c r="K100" s="128"/>
      <c r="L100" s="161"/>
      <c r="O100" s="582" t="s">
        <v>61</v>
      </c>
    </row>
    <row r="101" spans="1:23" x14ac:dyDescent="0.4">
      <c r="G101" s="585">
        <v>1</v>
      </c>
      <c r="H101" s="586" t="s">
        <v>370</v>
      </c>
      <c r="I101" s="578"/>
      <c r="J101" s="595"/>
      <c r="K101" s="595"/>
      <c r="L101" s="596"/>
      <c r="M101" s="51"/>
      <c r="N101" s="51"/>
      <c r="O101" s="582" t="s">
        <v>112</v>
      </c>
      <c r="P101" s="51"/>
      <c r="Q101" s="51"/>
      <c r="R101" s="51"/>
      <c r="S101" s="51"/>
      <c r="T101" s="51"/>
      <c r="U101" s="51"/>
      <c r="V101" s="51"/>
      <c r="W101" s="51"/>
    </row>
    <row r="102" spans="1:23" x14ac:dyDescent="0.4">
      <c r="G102" s="587">
        <v>2</v>
      </c>
      <c r="H102" s="588" t="s">
        <v>380</v>
      </c>
      <c r="I102" s="579"/>
      <c r="J102" s="597"/>
      <c r="K102" s="598"/>
      <c r="L102" s="599"/>
      <c r="M102" s="51"/>
      <c r="N102" s="51"/>
      <c r="O102" s="583"/>
      <c r="P102" s="51"/>
      <c r="Q102" s="51"/>
      <c r="R102" s="51"/>
      <c r="S102" s="51"/>
      <c r="T102" s="51"/>
      <c r="U102" s="51"/>
      <c r="V102" s="51"/>
      <c r="W102" s="51"/>
    </row>
    <row r="103" spans="1:23" x14ac:dyDescent="0.4">
      <c r="G103" s="587">
        <v>3</v>
      </c>
      <c r="H103" s="588" t="s">
        <v>431</v>
      </c>
      <c r="I103" s="223"/>
      <c r="J103" s="595"/>
      <c r="K103" s="595"/>
      <c r="L103" s="596"/>
      <c r="M103" s="51"/>
      <c r="N103" s="51"/>
      <c r="O103" s="582" t="s">
        <v>415</v>
      </c>
      <c r="P103" s="51"/>
      <c r="Q103" s="51"/>
      <c r="R103" s="51"/>
      <c r="S103" s="51"/>
      <c r="T103" s="51"/>
      <c r="U103" s="51"/>
      <c r="V103" s="51"/>
      <c r="W103" s="51"/>
    </row>
    <row r="104" spans="1:23" x14ac:dyDescent="0.4">
      <c r="G104" s="587">
        <v>4</v>
      </c>
      <c r="H104" s="588" t="s">
        <v>414</v>
      </c>
      <c r="I104" s="579"/>
      <c r="J104" s="595" t="s">
        <v>8</v>
      </c>
      <c r="K104" s="595"/>
      <c r="L104" s="596"/>
      <c r="O104" s="582" t="s">
        <v>416</v>
      </c>
    </row>
    <row r="105" spans="1:23" x14ac:dyDescent="0.4">
      <c r="G105" s="587">
        <v>5</v>
      </c>
      <c r="H105" s="588" t="s">
        <v>435</v>
      </c>
      <c r="I105" s="579"/>
      <c r="J105" s="595"/>
      <c r="K105" s="595"/>
      <c r="L105" s="596"/>
      <c r="O105" s="582" t="s">
        <v>417</v>
      </c>
    </row>
    <row r="106" spans="1:23" x14ac:dyDescent="0.4">
      <c r="G106" s="587">
        <v>6</v>
      </c>
      <c r="H106" s="588" t="s">
        <v>455</v>
      </c>
      <c r="I106" s="579"/>
      <c r="J106" s="595"/>
      <c r="K106" s="595"/>
      <c r="L106" s="596"/>
      <c r="O106" s="288"/>
    </row>
    <row r="107" spans="1:23" x14ac:dyDescent="0.4">
      <c r="G107" s="1028">
        <v>2323</v>
      </c>
      <c r="H107" s="1029"/>
      <c r="I107" s="1029"/>
      <c r="J107" s="1029"/>
      <c r="K107" s="1029"/>
      <c r="L107" s="1030"/>
      <c r="O107" s="582" t="s">
        <v>418</v>
      </c>
    </row>
    <row r="108" spans="1:23" x14ac:dyDescent="0.4">
      <c r="G108" s="1031"/>
      <c r="H108" s="1032"/>
      <c r="I108" s="1032"/>
      <c r="J108" s="1032"/>
      <c r="K108" s="1032"/>
      <c r="L108" s="1033"/>
      <c r="O108" s="582" t="s">
        <v>419</v>
      </c>
    </row>
    <row r="109" spans="1:23" x14ac:dyDescent="0.4">
      <c r="G109" s="1034"/>
      <c r="H109" s="1035"/>
      <c r="I109" s="1035"/>
      <c r="J109" s="1035"/>
      <c r="K109" s="1035"/>
      <c r="L109" s="1036"/>
      <c r="O109" s="582"/>
    </row>
    <row r="110" spans="1:23" x14ac:dyDescent="0.4">
      <c r="G110" s="587">
        <v>7</v>
      </c>
      <c r="H110" s="588" t="s">
        <v>371</v>
      </c>
      <c r="I110" s="579"/>
      <c r="J110" s="595" t="s">
        <v>8</v>
      </c>
      <c r="K110" s="595"/>
      <c r="L110" s="596"/>
      <c r="O110" s="582" t="s">
        <v>224</v>
      </c>
    </row>
    <row r="111" spans="1:23" x14ac:dyDescent="0.4">
      <c r="G111" s="587">
        <v>8</v>
      </c>
      <c r="H111" s="588" t="s">
        <v>372</v>
      </c>
      <c r="I111" s="579"/>
      <c r="J111" s="603" t="s">
        <v>8</v>
      </c>
      <c r="K111" s="603"/>
      <c r="L111" s="604"/>
      <c r="O111" s="582" t="s">
        <v>420</v>
      </c>
    </row>
    <row r="112" spans="1:23" ht="27" customHeight="1" x14ac:dyDescent="0.4">
      <c r="G112" s="587">
        <v>9</v>
      </c>
      <c r="H112" s="588" t="s">
        <v>373</v>
      </c>
      <c r="I112" s="580"/>
      <c r="J112" s="595" t="s">
        <v>8</v>
      </c>
      <c r="K112" s="595"/>
      <c r="L112" s="596"/>
      <c r="O112" s="582"/>
    </row>
    <row r="113" spans="7:23" ht="47.25" customHeight="1" x14ac:dyDescent="0.4">
      <c r="G113" s="348" t="s">
        <v>8</v>
      </c>
      <c r="H113" s="610" t="s">
        <v>20</v>
      </c>
      <c r="I113" s="128"/>
      <c r="J113" s="128"/>
      <c r="K113" s="128"/>
      <c r="L113" s="161"/>
      <c r="O113" s="582"/>
    </row>
    <row r="114" spans="7:23" x14ac:dyDescent="0.4">
      <c r="G114" s="587">
        <v>10</v>
      </c>
      <c r="H114" s="588" t="s">
        <v>393</v>
      </c>
      <c r="I114" s="579"/>
      <c r="J114" s="595"/>
      <c r="K114" s="595"/>
      <c r="L114" s="596"/>
      <c r="O114" s="582" t="s">
        <v>428</v>
      </c>
    </row>
    <row r="115" spans="7:23" x14ac:dyDescent="0.4">
      <c r="G115" s="592" t="s">
        <v>407</v>
      </c>
      <c r="H115" s="591"/>
      <c r="I115" s="594" t="s">
        <v>394</v>
      </c>
      <c r="J115" s="595" t="s">
        <v>8</v>
      </c>
      <c r="K115" s="595"/>
      <c r="L115" s="596"/>
      <c r="O115" s="582" t="s">
        <v>429</v>
      </c>
    </row>
    <row r="116" spans="7:23" x14ac:dyDescent="0.4">
      <c r="G116" s="592" t="s">
        <v>408</v>
      </c>
      <c r="H116" s="591"/>
      <c r="I116" s="594" t="s">
        <v>395</v>
      </c>
      <c r="J116" s="595"/>
      <c r="K116" s="595"/>
      <c r="L116" s="596"/>
      <c r="O116" s="5"/>
    </row>
    <row r="117" spans="7:23" x14ac:dyDescent="0.4">
      <c r="G117" s="592" t="s">
        <v>411</v>
      </c>
      <c r="H117" s="591"/>
      <c r="I117" s="594" t="s">
        <v>412</v>
      </c>
      <c r="J117" s="595"/>
      <c r="K117" s="595"/>
      <c r="L117" s="596"/>
      <c r="O117" s="582" t="s">
        <v>430</v>
      </c>
    </row>
    <row r="118" spans="7:23" x14ac:dyDescent="0.4">
      <c r="G118" s="589">
        <v>11</v>
      </c>
      <c r="H118" s="590" t="s">
        <v>421</v>
      </c>
      <c r="I118" s="581"/>
      <c r="J118" s="597"/>
      <c r="K118" s="598"/>
      <c r="L118" s="599"/>
      <c r="O118" s="582" t="s">
        <v>433</v>
      </c>
      <c r="R118" s="587">
        <v>16</v>
      </c>
      <c r="S118" s="588" t="s">
        <v>409</v>
      </c>
      <c r="T118" s="579"/>
      <c r="U118" s="601"/>
      <c r="V118" s="602"/>
      <c r="W118" s="498"/>
    </row>
    <row r="119" spans="7:23" x14ac:dyDescent="0.4">
      <c r="G119" s="593" t="s">
        <v>407</v>
      </c>
      <c r="H119" s="591"/>
      <c r="I119" s="594" t="s">
        <v>413</v>
      </c>
      <c r="J119" s="600"/>
      <c r="K119" s="595"/>
      <c r="L119" s="596"/>
      <c r="O119" s="582" t="s">
        <v>434</v>
      </c>
      <c r="R119" s="593" t="s">
        <v>407</v>
      </c>
      <c r="S119" s="591"/>
      <c r="T119" s="594" t="s">
        <v>410</v>
      </c>
      <c r="U119" s="595"/>
      <c r="V119" s="595"/>
      <c r="W119" s="596"/>
    </row>
    <row r="120" spans="7:23" x14ac:dyDescent="0.4">
      <c r="G120" s="593" t="s">
        <v>408</v>
      </c>
      <c r="H120" s="591"/>
      <c r="I120" s="594" t="s">
        <v>422</v>
      </c>
      <c r="J120" s="600"/>
      <c r="K120" s="595"/>
      <c r="L120" s="596"/>
      <c r="O120" s="582" t="s">
        <v>417</v>
      </c>
    </row>
    <row r="121" spans="7:23" x14ac:dyDescent="0.4">
      <c r="G121" s="593" t="s">
        <v>411</v>
      </c>
      <c r="H121" s="591"/>
      <c r="I121" s="594" t="s">
        <v>427</v>
      </c>
      <c r="J121" s="600"/>
      <c r="K121" s="595"/>
      <c r="L121" s="596"/>
    </row>
    <row r="122" spans="7:23" ht="31.5" customHeight="1" x14ac:dyDescent="0.4">
      <c r="G122" s="593" t="s">
        <v>425</v>
      </c>
      <c r="H122" s="591"/>
      <c r="I122" s="594" t="s">
        <v>423</v>
      </c>
      <c r="J122" s="600"/>
      <c r="K122" s="595"/>
      <c r="L122" s="596"/>
      <c r="O122" s="705" t="s">
        <v>454</v>
      </c>
      <c r="P122" s="2"/>
      <c r="Q122" s="611"/>
      <c r="R122" s="611"/>
      <c r="S122" s="97"/>
    </row>
    <row r="123" spans="7:23" ht="32.25" customHeight="1" x14ac:dyDescent="0.4">
      <c r="G123" s="593" t="s">
        <v>426</v>
      </c>
      <c r="H123" s="591"/>
      <c r="I123" s="594" t="s">
        <v>424</v>
      </c>
      <c r="J123" s="600"/>
      <c r="K123" s="595"/>
      <c r="L123" s="596"/>
      <c r="O123" s="705" t="s">
        <v>445</v>
      </c>
      <c r="P123" s="2"/>
      <c r="Q123" s="611"/>
      <c r="R123" s="611"/>
      <c r="S123" s="97"/>
    </row>
    <row r="124" spans="7:23" ht="47.25" customHeight="1" x14ac:dyDescent="0.4">
      <c r="G124" s="348" t="s">
        <v>8</v>
      </c>
      <c r="H124" s="610" t="s">
        <v>392</v>
      </c>
      <c r="I124" s="128"/>
      <c r="J124" s="128"/>
      <c r="K124" s="128"/>
      <c r="L124" s="161"/>
      <c r="O124" s="705" t="s">
        <v>535</v>
      </c>
      <c r="P124" s="2"/>
      <c r="Q124" s="611"/>
      <c r="R124" s="611"/>
      <c r="S124" s="97"/>
    </row>
    <row r="125" spans="7:23" ht="31.5" customHeight="1" x14ac:dyDescent="0.4">
      <c r="G125" s="587">
        <v>12</v>
      </c>
      <c r="H125" s="588" t="s">
        <v>436</v>
      </c>
      <c r="I125" s="579"/>
      <c r="J125" s="615"/>
      <c r="K125" s="616"/>
      <c r="L125" s="617"/>
      <c r="O125" s="705" t="s">
        <v>446</v>
      </c>
      <c r="P125" s="2"/>
      <c r="Q125" s="611"/>
      <c r="R125" s="611"/>
      <c r="S125" s="97"/>
    </row>
    <row r="126" spans="7:23" ht="31.5" customHeight="1" x14ac:dyDescent="0.4">
      <c r="G126" s="587">
        <v>13</v>
      </c>
      <c r="H126" s="588" t="s">
        <v>456</v>
      </c>
      <c r="I126" s="579"/>
      <c r="J126" s="1037"/>
      <c r="K126" s="1038"/>
      <c r="L126" s="1039"/>
      <c r="O126" s="705" t="s">
        <v>447</v>
      </c>
    </row>
    <row r="127" spans="7:23" ht="31.5" customHeight="1" x14ac:dyDescent="0.4">
      <c r="G127" s="587">
        <v>14</v>
      </c>
      <c r="H127" s="588" t="s">
        <v>432</v>
      </c>
      <c r="I127" s="579"/>
      <c r="J127" s="1037"/>
      <c r="K127" s="1038"/>
      <c r="L127" s="1039"/>
      <c r="O127" s="705" t="s">
        <v>448</v>
      </c>
    </row>
    <row r="128" spans="7:23" ht="31.5" customHeight="1" x14ac:dyDescent="0.4">
      <c r="G128" s="587">
        <v>15</v>
      </c>
      <c r="H128" s="588" t="s">
        <v>444</v>
      </c>
      <c r="I128" s="579"/>
      <c r="J128" s="1010"/>
      <c r="K128" s="1011"/>
      <c r="L128" s="1012"/>
      <c r="O128" s="705" t="s">
        <v>449</v>
      </c>
    </row>
    <row r="129" spans="7:15" ht="31.5" customHeight="1" x14ac:dyDescent="0.4">
      <c r="G129" s="587">
        <v>16</v>
      </c>
      <c r="H129" s="588" t="s">
        <v>437</v>
      </c>
      <c r="I129" s="605"/>
      <c r="J129" s="753"/>
      <c r="K129" s="754"/>
      <c r="L129" s="755"/>
      <c r="O129" s="705" t="s">
        <v>450</v>
      </c>
    </row>
    <row r="130" spans="7:15" ht="31.5" customHeight="1" x14ac:dyDescent="0.4">
      <c r="G130" s="587">
        <v>17</v>
      </c>
      <c r="H130" s="588" t="s">
        <v>457</v>
      </c>
      <c r="I130" s="579"/>
      <c r="J130" s="750"/>
      <c r="K130" s="751"/>
      <c r="L130" s="752"/>
      <c r="O130" s="705" t="s">
        <v>451</v>
      </c>
    </row>
    <row r="131" spans="7:15" ht="31.5" customHeight="1" x14ac:dyDescent="0.4">
      <c r="G131" s="587">
        <v>18</v>
      </c>
      <c r="H131" s="588" t="s">
        <v>458</v>
      </c>
      <c r="I131" s="579"/>
      <c r="J131" s="1013"/>
      <c r="K131" s="1014"/>
      <c r="L131" s="1015"/>
      <c r="O131" s="705" t="s">
        <v>452</v>
      </c>
    </row>
    <row r="132" spans="7:15" x14ac:dyDescent="0.4">
      <c r="G132" s="587">
        <v>19</v>
      </c>
      <c r="H132" s="588" t="s">
        <v>470</v>
      </c>
      <c r="I132" s="579"/>
      <c r="J132" s="1013"/>
      <c r="K132" s="1014"/>
      <c r="L132" s="1015"/>
      <c r="O132" s="612"/>
    </row>
    <row r="133" spans="7:15" x14ac:dyDescent="0.4">
      <c r="G133" s="587">
        <v>20</v>
      </c>
      <c r="H133" s="588" t="s">
        <v>440</v>
      </c>
      <c r="I133" s="579"/>
      <c r="J133" s="756"/>
      <c r="K133" s="757"/>
      <c r="L133" s="758"/>
      <c r="O133" s="612"/>
    </row>
    <row r="134" spans="7:15" x14ac:dyDescent="0.4">
      <c r="G134" s="587">
        <v>21</v>
      </c>
      <c r="H134" s="588" t="s">
        <v>441</v>
      </c>
      <c r="I134" s="579"/>
      <c r="J134" s="635"/>
      <c r="K134" s="635"/>
      <c r="L134" s="636"/>
      <c r="O134" s="612"/>
    </row>
  </sheetData>
  <sheetProtection algorithmName="SHA-512" hashValue="SnGSOeZAAneG2eYwYWfJR0wxRbb49PRIzMzH8cFEBovRUDUOqrHnoqxtBcYFvh+cHt2Rn1jo7N/HUE89tMZviQ==" saltValue="qGvPZOnt6juBmnbHZzRImQ==" spinCount="100000" sheet="1" objects="1" scenarios="1"/>
  <mergeCells count="23">
    <mergeCell ref="B31:K32"/>
    <mergeCell ref="B40:K40"/>
    <mergeCell ref="B41:K41"/>
    <mergeCell ref="B42:K42"/>
    <mergeCell ref="B43:K43"/>
    <mergeCell ref="B44:K44"/>
    <mergeCell ref="B45:K45"/>
    <mergeCell ref="C69:E69"/>
    <mergeCell ref="C70:E70"/>
    <mergeCell ref="C71:E71"/>
    <mergeCell ref="C72:E72"/>
    <mergeCell ref="C73:E73"/>
    <mergeCell ref="C74:E74"/>
    <mergeCell ref="C83:E83"/>
    <mergeCell ref="C84:E84"/>
    <mergeCell ref="J128:L128"/>
    <mergeCell ref="J131:L131"/>
    <mergeCell ref="J132:L132"/>
    <mergeCell ref="B95:E97"/>
    <mergeCell ref="B98:E98"/>
    <mergeCell ref="G107:L109"/>
    <mergeCell ref="J126:L126"/>
    <mergeCell ref="J127:L127"/>
  </mergeCells>
  <conditionalFormatting sqref="K27:K30">
    <cfRule type="cellIs" dxfId="137" priority="9" operator="equal">
      <formula>"No"</formula>
    </cfRule>
    <cfRule type="containsText" dxfId="136" priority="62" operator="containsText" text="Yes">
      <formula>NOT(ISERROR(SEARCH("Yes",K27)))</formula>
    </cfRule>
  </conditionalFormatting>
  <conditionalFormatting sqref="E55">
    <cfRule type="cellIs" dxfId="135" priority="61" operator="lessThan">
      <formula>800</formula>
    </cfRule>
  </conditionalFormatting>
  <conditionalFormatting sqref="K51:K54 K57 K59">
    <cfRule type="cellIs" dxfId="134" priority="60" operator="lessThan">
      <formula>2</formula>
    </cfRule>
  </conditionalFormatting>
  <conditionalFormatting sqref="K58">
    <cfRule type="containsText" dxfId="133" priority="59" operator="containsText" text="Old, Need REplacement">
      <formula>NOT(ISERROR(SEARCH("Old, Need REplacement",K58)))</formula>
    </cfRule>
  </conditionalFormatting>
  <conditionalFormatting sqref="E56">
    <cfRule type="cellIs" dxfId="132" priority="58" operator="equal">
      <formula>"None"</formula>
    </cfRule>
  </conditionalFormatting>
  <conditionalFormatting sqref="E57">
    <cfRule type="cellIs" dxfId="131" priority="57" operator="greaterThan">
      <formula>5</formula>
    </cfRule>
  </conditionalFormatting>
  <conditionalFormatting sqref="K56">
    <cfRule type="containsText" dxfId="130" priority="54" operator="containsText" text="2$N$26:$N$27">
      <formula>NOT(ISERROR(SEARCH("2$N$26:$N$27",K56)))</formula>
    </cfRule>
    <cfRule type="containsText" dxfId="129" priority="55" operator="containsText" text="2,3">
      <formula>NOT(ISERROR(SEARCH("2,3",K56)))</formula>
    </cfRule>
    <cfRule type="cellIs" dxfId="128" priority="56" operator="between">
      <formula>2</formula>
      <formula>3</formula>
    </cfRule>
  </conditionalFormatting>
  <conditionalFormatting sqref="C38">
    <cfRule type="containsText" dxfId="127" priority="49" operator="containsText" text="Yes">
      <formula>NOT(ISERROR(SEARCH("Yes",C38)))</formula>
    </cfRule>
  </conditionalFormatting>
  <conditionalFormatting sqref="K26">
    <cfRule type="containsText" dxfId="126" priority="47" operator="containsText" text="No">
      <formula>NOT(ISERROR(SEARCH("No",K26)))</formula>
    </cfRule>
  </conditionalFormatting>
  <conditionalFormatting sqref="J9 G9">
    <cfRule type="cellIs" dxfId="125" priority="28" operator="greaterThan">
      <formula>70%</formula>
    </cfRule>
  </conditionalFormatting>
  <conditionalFormatting sqref="G10 G14:G16 J10 J14:J16">
    <cfRule type="cellIs" dxfId="124" priority="27" operator="lessThan">
      <formula>0.14</formula>
    </cfRule>
  </conditionalFormatting>
  <conditionalFormatting sqref="K9 H9">
    <cfRule type="cellIs" dxfId="123" priority="26" operator="greaterThan">
      <formula>80%</formula>
    </cfRule>
  </conditionalFormatting>
  <conditionalFormatting sqref="G11">
    <cfRule type="cellIs" dxfId="122" priority="25" operator="lessThan">
      <formula>0.15</formula>
    </cfRule>
  </conditionalFormatting>
  <conditionalFormatting sqref="J11">
    <cfRule type="cellIs" dxfId="121" priority="24" operator="lessThan">
      <formula>0.15</formula>
    </cfRule>
  </conditionalFormatting>
  <conditionalFormatting sqref="H11">
    <cfRule type="cellIs" dxfId="120" priority="23" operator="lessThan">
      <formula>0.15</formula>
    </cfRule>
  </conditionalFormatting>
  <conditionalFormatting sqref="K11">
    <cfRule type="cellIs" dxfId="119" priority="22" operator="lessThan">
      <formula>0.15</formula>
    </cfRule>
  </conditionalFormatting>
  <conditionalFormatting sqref="G22">
    <cfRule type="cellIs" dxfId="118" priority="21" operator="lessThan">
      <formula>0.15</formula>
    </cfRule>
  </conditionalFormatting>
  <conditionalFormatting sqref="H22">
    <cfRule type="cellIs" dxfId="117" priority="20" operator="lessThan">
      <formula>0.15</formula>
    </cfRule>
  </conditionalFormatting>
  <conditionalFormatting sqref="K22">
    <cfRule type="cellIs" dxfId="116" priority="19" operator="lessThan">
      <formula>0.15</formula>
    </cfRule>
  </conditionalFormatting>
  <conditionalFormatting sqref="G12">
    <cfRule type="cellIs" dxfId="115" priority="18" operator="lessThan">
      <formula>0.14</formula>
    </cfRule>
  </conditionalFormatting>
  <conditionalFormatting sqref="G13">
    <cfRule type="cellIs" dxfId="114" priority="17" operator="lessThan">
      <formula>0.15</formula>
    </cfRule>
  </conditionalFormatting>
  <conditionalFormatting sqref="H13">
    <cfRule type="cellIs" dxfId="113" priority="16" operator="lessThan">
      <formula>0.15</formula>
    </cfRule>
  </conditionalFormatting>
  <conditionalFormatting sqref="J12">
    <cfRule type="cellIs" dxfId="112" priority="15" operator="lessThan">
      <formula>0.14</formula>
    </cfRule>
  </conditionalFormatting>
  <conditionalFormatting sqref="J13">
    <cfRule type="cellIs" dxfId="111" priority="14" operator="lessThan">
      <formula>0.15</formula>
    </cfRule>
  </conditionalFormatting>
  <conditionalFormatting sqref="K13">
    <cfRule type="cellIs" dxfId="110" priority="13" operator="lessThan">
      <formula>0.15</formula>
    </cfRule>
  </conditionalFormatting>
  <conditionalFormatting sqref="K25">
    <cfRule type="cellIs" dxfId="109" priority="12" operator="equal">
      <formula>"No"</formula>
    </cfRule>
  </conditionalFormatting>
  <conditionalFormatting sqref="E30">
    <cfRule type="cellIs" dxfId="108" priority="10" operator="between">
      <formula>"c"</formula>
      <formula>"f"</formula>
    </cfRule>
    <cfRule type="cellIs" dxfId="107" priority="11" operator="between">
      <formula>"a"</formula>
      <formula>"b"</formula>
    </cfRule>
  </conditionalFormatting>
  <conditionalFormatting sqref="K25:K26">
    <cfRule type="cellIs" dxfId="106" priority="8" operator="equal">
      <formula>"Yes"</formula>
    </cfRule>
  </conditionalFormatting>
  <conditionalFormatting sqref="G25:G26">
    <cfRule type="cellIs" dxfId="105" priority="6" operator="lessThanOrEqual">
      <formula>1.09</formula>
    </cfRule>
    <cfRule type="cellIs" dxfId="104" priority="7" operator="greaterThanOrEqual">
      <formula>110%</formula>
    </cfRule>
  </conditionalFormatting>
  <conditionalFormatting sqref="E27:E28">
    <cfRule type="cellIs" dxfId="103" priority="4" operator="equal">
      <formula>"Bad"</formula>
    </cfRule>
    <cfRule type="cellIs" dxfId="102" priority="5" operator="equal">
      <formula>"Good"</formula>
    </cfRule>
  </conditionalFormatting>
  <conditionalFormatting sqref="K4">
    <cfRule type="cellIs" dxfId="101" priority="3" operator="equal">
      <formula>"1.  HOT"</formula>
    </cfRule>
  </conditionalFormatting>
  <conditionalFormatting sqref="G35">
    <cfRule type="cellIs" dxfId="100" priority="1" operator="lessThanOrEqual">
      <formula>90%</formula>
    </cfRule>
    <cfRule type="cellIs" dxfId="99" priority="2" operator="greaterThanOrEqual">
      <formula>91%</formula>
    </cfRule>
  </conditionalFormatting>
  <dataValidations count="22">
    <dataValidation type="list" allowBlank="1" showInputMessage="1" showErrorMessage="1" sqref="E58:E60 Q25:Q32 O25:O32 K59 K25:K30">
      <formula1>$O$52:$O$54</formula1>
    </dataValidation>
    <dataValidation type="list" allowBlank="1" showInputMessage="1" showErrorMessage="1" prompt="_x000a_" sqref="E51">
      <formula1>$M$52:$M$56</formula1>
    </dataValidation>
    <dataValidation type="decimal" allowBlank="1" showInputMessage="1" showErrorMessage="1" sqref="E53:E54">
      <formula1>1</formula1>
      <formula2>10</formula2>
    </dataValidation>
    <dataValidation type="whole" allowBlank="1" showInputMessage="1" showErrorMessage="1" sqref="E57">
      <formula1>1</formula1>
      <formula2>10</formula2>
    </dataValidation>
    <dataValidation type="whole" allowBlank="1" showInputMessage="1" showErrorMessage="1" sqref="E55">
      <formula1>0</formula1>
      <formula2>8000</formula2>
    </dataValidation>
    <dataValidation type="list" allowBlank="1" showInputMessage="1" showErrorMessage="1" prompt="_x000a_" sqref="E52">
      <formula1>$N$52:$N$59</formula1>
    </dataValidation>
    <dataValidation type="list" allowBlank="1" showInputMessage="1" showErrorMessage="1" sqref="E56">
      <formula1>$S$52:$S$59</formula1>
    </dataValidation>
    <dataValidation type="list" allowBlank="1" showInputMessage="1" showErrorMessage="1" sqref="K58">
      <formula1>$R$52:$R$58</formula1>
    </dataValidation>
    <dataValidation type="list" allowBlank="1" showInputMessage="1" showErrorMessage="1" sqref="K56">
      <formula1>$Q$52:$Q$55</formula1>
    </dataValidation>
    <dataValidation type="list" allowBlank="1" showInputMessage="1" showErrorMessage="1" sqref="K55">
      <formula1>$P$52:$P$57</formula1>
    </dataValidation>
    <dataValidation type="list" allowBlank="1" showInputMessage="1" showErrorMessage="1" sqref="E37">
      <formula1>$Q$4:$Q$6</formula1>
    </dataValidation>
    <dataValidation type="list" allowBlank="1" showInputMessage="1" showErrorMessage="1" sqref="K51:K54 K57">
      <formula1>$N$24:$N$28</formula1>
    </dataValidation>
    <dataValidation type="list" allowBlank="1" showInputMessage="1" showErrorMessage="1" sqref="A65:C65 E65">
      <formula1>$R$4:$R$6</formula1>
    </dataValidation>
    <dataValidation type="list" allowBlank="1" showInputMessage="1" showErrorMessage="1" sqref="J125 J133:J134 B98 J114 J117:J122 J105 J101:J103 U118">
      <formula1>#REF!</formula1>
    </dataValidation>
    <dataValidation type="whole" allowBlank="1" showInputMessage="1" showErrorMessage="1" sqref="C19 C17">
      <formula1>1</formula1>
      <formula2>7000</formula2>
    </dataValidation>
    <dataValidation type="whole" allowBlank="1" showInputMessage="1" showErrorMessage="1" sqref="C10:D10">
      <formula1>0</formula1>
      <formula2>100000</formula2>
    </dataValidation>
    <dataValidation type="whole" allowBlank="1" showInputMessage="1" showErrorMessage="1" sqref="C9:D9">
      <formula1>0</formula1>
      <formula2>250000</formula2>
    </dataValidation>
    <dataValidation type="list" allowBlank="1" showInputMessage="1" showErrorMessage="1" sqref="K4">
      <formula1>$N$6:$N$9</formula1>
    </dataValidation>
    <dataValidation type="list" allowBlank="1" showInputMessage="1" showErrorMessage="1" sqref="F38:J38 F44:J45 C38 C44:C45">
      <formula1>$O$52:$O$53</formula1>
    </dataValidation>
    <dataValidation allowBlank="1" showInputMessage="1" showErrorMessage="1" prompt="_x000a_" sqref="E29"/>
    <dataValidation type="list" allowBlank="1" showInputMessage="1" showErrorMessage="1" prompt="_x000a_" sqref="E30">
      <formula1>$N$24:$N$29</formula1>
    </dataValidation>
    <dataValidation type="list" allowBlank="1" showInputMessage="1" showErrorMessage="1" sqref="E27:E28">
      <formula1>$R$24:$R$26</formula1>
    </dataValidation>
  </dataValidations>
  <hyperlinks>
    <hyperlink ref="A25" r:id="rId1"/>
    <hyperlink ref="A27"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13"/>
  <sheetViews>
    <sheetView topLeftCell="A25" workbookViewId="0">
      <selection activeCell="H53" sqref="H53"/>
    </sheetView>
  </sheetViews>
  <sheetFormatPr defaultRowHeight="26.25" x14ac:dyDescent="0.4"/>
  <cols>
    <col min="1" max="1" width="26.5703125" style="7" customWidth="1"/>
    <col min="2" max="5" width="13.7109375" style="7" customWidth="1"/>
    <col min="6" max="6" width="2.85546875" style="7" customWidth="1"/>
    <col min="7" max="8" width="32.85546875" style="2" customWidth="1"/>
    <col min="9" max="9" width="12.5703125" style="2" customWidth="1"/>
    <col min="10" max="10" width="20.85546875" style="2" customWidth="1"/>
    <col min="11" max="11" width="33.85546875" style="3" customWidth="1"/>
    <col min="12" max="43" width="9.140625" style="3" customWidth="1"/>
    <col min="44" max="256" width="9.140625" style="1" customWidth="1"/>
  </cols>
  <sheetData>
    <row r="1" spans="1:23" s="3" customFormat="1" ht="50.25" customHeight="1" x14ac:dyDescent="0.4">
      <c r="A1" s="2"/>
      <c r="B1" s="2"/>
      <c r="C1" s="2"/>
      <c r="D1" s="2"/>
      <c r="E1" s="2"/>
      <c r="F1" s="2"/>
      <c r="G1" s="2"/>
      <c r="H1" s="2"/>
      <c r="I1" s="2"/>
      <c r="J1" s="2"/>
    </row>
    <row r="2" spans="1:23" s="85" customFormat="1" ht="39" customHeight="1" x14ac:dyDescent="0.7">
      <c r="A2" s="825" t="s">
        <v>386</v>
      </c>
      <c r="B2" s="826"/>
      <c r="C2" s="826"/>
      <c r="D2" s="826"/>
      <c r="E2" s="826"/>
      <c r="F2" s="839"/>
      <c r="G2" s="826"/>
      <c r="H2" s="826"/>
      <c r="I2" s="826"/>
      <c r="J2" s="826"/>
      <c r="K2" s="840"/>
    </row>
    <row r="3" spans="1:23" s="3" customFormat="1" ht="8.25" customHeight="1" x14ac:dyDescent="0.25">
      <c r="A3" s="154"/>
      <c r="B3" s="154"/>
      <c r="C3" s="104"/>
      <c r="D3" s="104"/>
      <c r="E3" s="104"/>
      <c r="F3" s="104"/>
      <c r="G3" s="104"/>
      <c r="H3" s="104"/>
      <c r="I3" s="104"/>
      <c r="J3" s="104"/>
      <c r="K3" s="355"/>
    </row>
    <row r="4" spans="1:23" s="381" customFormat="1" ht="51.75" customHeight="1" x14ac:dyDescent="0.3">
      <c r="A4" s="1065" t="s">
        <v>643</v>
      </c>
      <c r="B4" s="1066"/>
      <c r="C4" s="1066"/>
      <c r="D4" s="1066"/>
      <c r="E4" s="1066"/>
      <c r="F4" s="1066"/>
      <c r="G4" s="1066"/>
      <c r="H4" s="1066"/>
      <c r="I4" s="1066"/>
      <c r="J4" s="1066"/>
      <c r="K4" s="1067"/>
      <c r="N4" s="140" t="s">
        <v>185</v>
      </c>
    </row>
    <row r="5" spans="1:23" s="381" customFormat="1" ht="63" customHeight="1" x14ac:dyDescent="0.3">
      <c r="A5" s="1068"/>
      <c r="B5" s="1069"/>
      <c r="C5" s="1069"/>
      <c r="D5" s="1069"/>
      <c r="E5" s="1069"/>
      <c r="F5" s="1069"/>
      <c r="G5" s="1069"/>
      <c r="H5" s="1069"/>
      <c r="I5" s="1069"/>
      <c r="J5" s="1069"/>
      <c r="K5" s="1070"/>
    </row>
    <row r="6" spans="1:23" s="381" customFormat="1" ht="41.25" customHeight="1" x14ac:dyDescent="0.3">
      <c r="A6" s="1068"/>
      <c r="B6" s="1069"/>
      <c r="C6" s="1069"/>
      <c r="D6" s="1069"/>
      <c r="E6" s="1069"/>
      <c r="F6" s="1069"/>
      <c r="G6" s="1069"/>
      <c r="H6" s="1069"/>
      <c r="I6" s="1069"/>
      <c r="J6" s="1069"/>
      <c r="K6" s="1070"/>
    </row>
    <row r="7" spans="1:23" s="381" customFormat="1" ht="86.25" customHeight="1" x14ac:dyDescent="0.3">
      <c r="A7" s="1068"/>
      <c r="B7" s="1069"/>
      <c r="C7" s="1069"/>
      <c r="D7" s="1069"/>
      <c r="E7" s="1069"/>
      <c r="F7" s="1069"/>
      <c r="G7" s="1069"/>
      <c r="H7" s="1069"/>
      <c r="I7" s="1069"/>
      <c r="J7" s="1069"/>
      <c r="K7" s="1070"/>
    </row>
    <row r="8" spans="1:23" s="381" customFormat="1" ht="86.25" customHeight="1" x14ac:dyDescent="0.3">
      <c r="A8" s="1068"/>
      <c r="B8" s="1069"/>
      <c r="C8" s="1069"/>
      <c r="D8" s="1069"/>
      <c r="E8" s="1069"/>
      <c r="F8" s="1069"/>
      <c r="G8" s="1069"/>
      <c r="H8" s="1069"/>
      <c r="I8" s="1069"/>
      <c r="J8" s="1069"/>
      <c r="K8" s="1070"/>
    </row>
    <row r="9" spans="1:23" s="381" customFormat="1" ht="17.25" customHeight="1" x14ac:dyDescent="0.3">
      <c r="A9" s="1071"/>
      <c r="B9" s="1072"/>
      <c r="C9" s="1072"/>
      <c r="D9" s="1072"/>
      <c r="E9" s="1072"/>
      <c r="F9" s="1072"/>
      <c r="G9" s="1072"/>
      <c r="H9" s="1072"/>
      <c r="I9" s="1072"/>
      <c r="J9" s="1072"/>
      <c r="K9" s="1073"/>
    </row>
    <row r="10" spans="1:23" s="3" customFormat="1" ht="10.5" customHeight="1" x14ac:dyDescent="0.25">
      <c r="A10" s="154"/>
      <c r="B10" s="154"/>
      <c r="C10" s="104"/>
      <c r="D10" s="104"/>
      <c r="E10" s="104"/>
      <c r="F10" s="104"/>
      <c r="G10" s="104"/>
      <c r="H10" s="104"/>
      <c r="I10" s="104"/>
      <c r="J10" s="104"/>
      <c r="K10" s="104"/>
    </row>
    <row r="11" spans="1:23" s="3" customFormat="1" ht="39" customHeight="1" x14ac:dyDescent="0.9">
      <c r="A11" s="847" t="s">
        <v>641</v>
      </c>
      <c r="B11" s="848"/>
      <c r="C11" s="848"/>
      <c r="D11" s="849"/>
      <c r="E11" s="849"/>
      <c r="F11" s="850"/>
      <c r="G11" s="849"/>
      <c r="H11" s="849"/>
      <c r="I11" s="849"/>
      <c r="J11" s="849"/>
      <c r="K11" s="851"/>
      <c r="O11" s="86"/>
      <c r="P11" s="86"/>
      <c r="Q11" s="145"/>
      <c r="S11" s="112"/>
      <c r="W11" s="64"/>
    </row>
    <row r="12" spans="1:23" s="863" customFormat="1" ht="28.5" customHeight="1" x14ac:dyDescent="0.5">
      <c r="A12" s="861" t="s">
        <v>613</v>
      </c>
      <c r="B12" s="1074" t="s">
        <v>646</v>
      </c>
      <c r="C12" s="1075"/>
      <c r="D12" s="1076" t="s">
        <v>647</v>
      </c>
      <c r="E12" s="1077"/>
      <c r="F12" s="861" t="s">
        <v>631</v>
      </c>
      <c r="G12" s="861"/>
      <c r="H12" s="862"/>
      <c r="I12" s="861" t="s">
        <v>630</v>
      </c>
      <c r="J12" s="861"/>
      <c r="K12" s="862"/>
      <c r="Q12" s="864"/>
      <c r="S12" s="864"/>
      <c r="W12" s="865"/>
    </row>
    <row r="13" spans="1:23" s="3" customFormat="1" ht="28.5" customHeight="1" x14ac:dyDescent="0.9">
      <c r="A13" s="1078">
        <f>'Private Money Loan Solitication'!F4</f>
        <v>0</v>
      </c>
      <c r="B13" s="1081">
        <f>'Private Money Loan Solitication'!C28</f>
        <v>0.47692307692307695</v>
      </c>
      <c r="C13" s="1082"/>
      <c r="D13" s="1081">
        <f>'Private Money Loan Solitication'!C27</f>
        <v>1</v>
      </c>
      <c r="E13" s="1082"/>
      <c r="F13" s="834" t="s">
        <v>163</v>
      </c>
      <c r="G13" s="835"/>
      <c r="H13" s="824" t="str">
        <f>'Private Money Loan Solitication'!F15</f>
        <v>Good</v>
      </c>
      <c r="I13" s="843" t="s">
        <v>614</v>
      </c>
      <c r="J13" s="844"/>
      <c r="K13" s="824" t="str">
        <f>'Private Money Loan Solitication'!F10</f>
        <v>No</v>
      </c>
      <c r="O13" s="86"/>
      <c r="P13" s="86"/>
      <c r="S13" s="112"/>
      <c r="W13" s="64"/>
    </row>
    <row r="14" spans="1:23" s="3" customFormat="1" ht="28.5" customHeight="1" x14ac:dyDescent="0.9">
      <c r="A14" s="1079"/>
      <c r="B14" s="1083"/>
      <c r="C14" s="1084"/>
      <c r="D14" s="1083"/>
      <c r="E14" s="1084"/>
      <c r="F14" s="834" t="s">
        <v>558</v>
      </c>
      <c r="G14" s="835"/>
      <c r="H14" s="824" t="str">
        <f>'Private Money Loan Solitication'!F16</f>
        <v>Good</v>
      </c>
      <c r="I14" s="843" t="s">
        <v>85</v>
      </c>
      <c r="J14" s="844"/>
      <c r="K14" s="824" t="str">
        <f>'Private Money Loan Solitication'!F11</f>
        <v>No</v>
      </c>
      <c r="O14" s="86"/>
      <c r="P14" s="86"/>
      <c r="S14" s="112"/>
      <c r="T14" s="822"/>
      <c r="U14" s="822"/>
      <c r="V14" s="822"/>
      <c r="W14" s="64"/>
    </row>
    <row r="15" spans="1:23" s="3" customFormat="1" ht="28.5" customHeight="1" x14ac:dyDescent="0.9">
      <c r="A15" s="1079"/>
      <c r="B15" s="1083"/>
      <c r="C15" s="1084"/>
      <c r="D15" s="1083"/>
      <c r="E15" s="1084"/>
      <c r="F15" s="834" t="s">
        <v>615</v>
      </c>
      <c r="G15" s="835"/>
      <c r="H15" s="824" t="str">
        <f>'Private Money Loan Solitication'!F17</f>
        <v>Good</v>
      </c>
      <c r="I15" s="843" t="s">
        <v>86</v>
      </c>
      <c r="J15" s="844"/>
      <c r="K15" s="824" t="str">
        <f>'Private Money Loan Solitication'!F12</f>
        <v>No</v>
      </c>
      <c r="O15" s="86"/>
      <c r="P15" s="86"/>
      <c r="S15" s="112"/>
      <c r="T15" s="822"/>
      <c r="U15" s="822"/>
      <c r="V15" s="822"/>
      <c r="W15" s="64"/>
    </row>
    <row r="16" spans="1:23" s="3" customFormat="1" ht="28.5" customHeight="1" x14ac:dyDescent="0.9">
      <c r="A16" s="1080"/>
      <c r="B16" s="1085"/>
      <c r="C16" s="1086"/>
      <c r="D16" s="1085"/>
      <c r="E16" s="1086"/>
      <c r="I16" s="843" t="s">
        <v>629</v>
      </c>
      <c r="J16" s="844"/>
      <c r="K16" s="824" t="str">
        <f>'Private Money Loan Solitication'!F13</f>
        <v>Suburban</v>
      </c>
      <c r="O16" s="86"/>
      <c r="P16" s="86"/>
      <c r="Q16" s="145"/>
      <c r="S16" s="112"/>
      <c r="T16" s="822"/>
      <c r="U16" s="822"/>
      <c r="V16" s="822"/>
      <c r="W16" s="64"/>
    </row>
    <row r="17" spans="1:23" s="3" customFormat="1" ht="46.5" customHeight="1" x14ac:dyDescent="0.9">
      <c r="A17" s="1058" t="s">
        <v>640</v>
      </c>
      <c r="B17" s="1058"/>
      <c r="C17" s="1058"/>
      <c r="D17" s="1058"/>
      <c r="E17" s="1058"/>
      <c r="F17" s="1058"/>
      <c r="G17" s="1058"/>
      <c r="H17" s="1058"/>
      <c r="I17" s="1058"/>
      <c r="J17" s="1058"/>
      <c r="K17" s="1058"/>
      <c r="L17" s="838"/>
      <c r="O17" s="86"/>
      <c r="P17" s="86"/>
      <c r="Q17" s="145"/>
      <c r="S17" s="112"/>
      <c r="T17" s="822"/>
      <c r="U17" s="822"/>
      <c r="V17" s="822"/>
      <c r="W17" s="64"/>
    </row>
    <row r="18" spans="1:23" s="3" customFormat="1" ht="7.5" customHeight="1" x14ac:dyDescent="0.9">
      <c r="A18" s="845"/>
      <c r="B18" s="845"/>
      <c r="C18" s="845"/>
      <c r="D18" s="845"/>
      <c r="E18" s="845"/>
      <c r="F18" s="845"/>
      <c r="G18" s="845"/>
      <c r="H18" s="845"/>
      <c r="I18" s="845"/>
      <c r="J18" s="845"/>
      <c r="K18" s="845"/>
      <c r="L18" s="838"/>
      <c r="O18" s="86"/>
      <c r="P18" s="86"/>
      <c r="Q18" s="145"/>
      <c r="S18" s="112"/>
      <c r="T18" s="822"/>
      <c r="U18" s="822"/>
      <c r="V18" s="822"/>
      <c r="W18" s="64"/>
    </row>
    <row r="19" spans="1:23" s="377" customFormat="1" ht="39" customHeight="1" x14ac:dyDescent="0.7">
      <c r="A19" s="825" t="s">
        <v>624</v>
      </c>
      <c r="B19" s="826"/>
      <c r="C19" s="831"/>
      <c r="D19" s="831"/>
      <c r="E19" s="831"/>
      <c r="F19" s="832"/>
      <c r="G19" s="831"/>
      <c r="H19" s="831"/>
      <c r="I19" s="831"/>
      <c r="J19" s="831"/>
      <c r="K19" s="833"/>
    </row>
    <row r="20" spans="1:23" s="3" customFormat="1" ht="28.5" customHeight="1" x14ac:dyDescent="0.7">
      <c r="A20" s="99"/>
      <c r="B20" s="759" t="s">
        <v>585</v>
      </c>
      <c r="C20" s="846" t="str">
        <f>'Private Money Loan Solitication'!C17</f>
        <v>Edgar Hurtado</v>
      </c>
      <c r="D20" s="365"/>
      <c r="E20" s="356"/>
      <c r="F20" s="356"/>
      <c r="G20" s="356"/>
      <c r="H20" s="356"/>
      <c r="I20" s="356"/>
      <c r="J20" s="356"/>
      <c r="K20" s="357"/>
      <c r="N20" s="1"/>
    </row>
    <row r="21" spans="1:23" s="3" customFormat="1" ht="31.5" customHeight="1" x14ac:dyDescent="0.25">
      <c r="A21" s="99"/>
      <c r="B21" s="759" t="s">
        <v>76</v>
      </c>
      <c r="C21" s="790" t="str">
        <f>'Real Estate Evaluator'!A4</f>
        <v>1158 E 70th St., Los Angeles CA 90001</v>
      </c>
      <c r="D21" s="791"/>
      <c r="E21" s="170"/>
      <c r="F21" s="170"/>
      <c r="G21" s="170"/>
      <c r="H21" s="170"/>
      <c r="I21" s="170"/>
      <c r="J21" s="170"/>
      <c r="K21" s="792"/>
      <c r="N21" s="1" t="s">
        <v>187</v>
      </c>
    </row>
    <row r="22" spans="1:23" s="3" customFormat="1" ht="31.5" customHeight="1" x14ac:dyDescent="0.25">
      <c r="A22" s="99"/>
      <c r="B22" s="286" t="s">
        <v>586</v>
      </c>
      <c r="C22" s="790">
        <f>'Private Money Loan Solitication'!C21</f>
        <v>0</v>
      </c>
      <c r="D22" s="791"/>
      <c r="E22" s="170"/>
      <c r="F22" s="170"/>
      <c r="G22" s="170"/>
      <c r="H22" s="170"/>
      <c r="I22" s="170"/>
      <c r="J22" s="170"/>
      <c r="K22" s="792"/>
      <c r="N22" s="1"/>
    </row>
    <row r="23" spans="1:23" s="3" customFormat="1" ht="31.5" customHeight="1" x14ac:dyDescent="0.25">
      <c r="A23" s="99"/>
      <c r="B23" s="286" t="s">
        <v>642</v>
      </c>
      <c r="C23" s="1059">
        <f>'Private Money Loan Solitication'!F18</f>
        <v>41213</v>
      </c>
      <c r="D23" s="1060"/>
      <c r="E23" s="1060"/>
      <c r="F23" s="170"/>
      <c r="G23" s="170"/>
      <c r="H23" s="170"/>
      <c r="I23" s="170"/>
      <c r="J23" s="170"/>
      <c r="K23" s="792"/>
      <c r="N23" s="1"/>
    </row>
    <row r="24" spans="1:23" s="3" customFormat="1" ht="28.5" customHeight="1" x14ac:dyDescent="0.25">
      <c r="A24" s="99"/>
      <c r="B24" s="286" t="s">
        <v>348</v>
      </c>
      <c r="C24" s="1059" t="str">
        <f>'Private Money Loan Solitication'!C24</f>
        <v>1.  Appraisal</v>
      </c>
      <c r="D24" s="1060"/>
      <c r="E24" s="1060"/>
      <c r="F24" s="1060"/>
      <c r="G24" s="1060"/>
      <c r="H24" s="1060"/>
      <c r="I24" s="1060"/>
      <c r="J24" s="1060"/>
      <c r="K24" s="1061"/>
      <c r="N24" s="1" t="s">
        <v>186</v>
      </c>
    </row>
    <row r="25" spans="1:23" s="3" customFormat="1" ht="78" customHeight="1" x14ac:dyDescent="0.25">
      <c r="A25" s="99"/>
      <c r="B25" s="286" t="s">
        <v>583</v>
      </c>
      <c r="C25" s="1062" t="str">
        <f>'Private Money Loan Solitication'!C22</f>
        <v>5 bdrms/4 baths 1,272 sq. ft. 4 Units on a 6,007 sq. ft. lot. Total rent $3,800/mo.</v>
      </c>
      <c r="D25" s="1063"/>
      <c r="E25" s="1063"/>
      <c r="F25" s="1063"/>
      <c r="G25" s="1063"/>
      <c r="H25" s="1063"/>
      <c r="I25" s="1063"/>
      <c r="J25" s="1063"/>
      <c r="K25" s="1064"/>
      <c r="N25" s="1"/>
    </row>
    <row r="26" spans="1:23" s="3" customFormat="1" ht="78" customHeight="1" x14ac:dyDescent="0.25">
      <c r="A26" s="99"/>
      <c r="B26" s="286" t="s">
        <v>619</v>
      </c>
      <c r="C26" s="1062" t="str">
        <f>'Private Money Loan Solitication'!C23</f>
        <v>The property is being purchased by a flipper.  I would expect this deal to be paid off in 6 to 9 months.</v>
      </c>
      <c r="D26" s="1063"/>
      <c r="E26" s="1063"/>
      <c r="F26" s="1063"/>
      <c r="G26" s="1063"/>
      <c r="H26" s="1063"/>
      <c r="I26" s="1063"/>
      <c r="J26" s="1063"/>
      <c r="K26" s="1064"/>
      <c r="N26" s="1"/>
    </row>
    <row r="27" spans="1:23" s="3" customFormat="1" ht="10.5" customHeight="1" x14ac:dyDescent="0.7">
      <c r="A27" s="104"/>
      <c r="B27" s="104"/>
      <c r="C27" s="85"/>
      <c r="D27" s="85"/>
      <c r="E27" s="104"/>
      <c r="F27" s="104"/>
      <c r="G27" s="104"/>
      <c r="H27" s="104"/>
      <c r="I27" s="104"/>
      <c r="J27" s="104"/>
      <c r="K27" s="104"/>
      <c r="N27" s="1" t="s">
        <v>184</v>
      </c>
    </row>
    <row r="28" spans="1:23" s="377" customFormat="1" ht="39" customHeight="1" x14ac:dyDescent="0.7">
      <c r="A28" s="830" t="s">
        <v>590</v>
      </c>
      <c r="B28" s="827"/>
      <c r="C28" s="827"/>
      <c r="D28" s="827"/>
      <c r="E28" s="827"/>
      <c r="F28" s="828"/>
      <c r="G28" s="827"/>
      <c r="H28" s="827"/>
      <c r="I28" s="827"/>
      <c r="J28" s="827"/>
      <c r="K28" s="829"/>
    </row>
    <row r="29" spans="1:23" s="3" customFormat="1" ht="28.5" customHeight="1" x14ac:dyDescent="0.25">
      <c r="A29" s="99"/>
      <c r="B29" s="100" t="s">
        <v>591</v>
      </c>
      <c r="C29" s="793" t="str">
        <f>'Private Money Loan Solitication'!C5</f>
        <v>Purchase</v>
      </c>
      <c r="D29" s="794"/>
      <c r="E29" s="795"/>
      <c r="F29" s="104" t="s">
        <v>8</v>
      </c>
      <c r="G29" s="99"/>
      <c r="H29" s="100" t="s">
        <v>160</v>
      </c>
      <c r="I29" s="793" t="str">
        <f>'Private Money Loan Solitication'!C9</f>
        <v>40/1 year</v>
      </c>
      <c r="J29" s="794"/>
      <c r="K29" s="795"/>
      <c r="Q29" s="227" t="s">
        <v>192</v>
      </c>
      <c r="R29" s="160"/>
      <c r="S29" s="160"/>
      <c r="T29" s="124"/>
      <c r="U29" s="124"/>
      <c r="V29" s="124"/>
      <c r="W29" s="161"/>
    </row>
    <row r="30" spans="1:23" s="3" customFormat="1" ht="28.5" customHeight="1" x14ac:dyDescent="0.25">
      <c r="A30" s="99"/>
      <c r="B30" s="286" t="s">
        <v>578</v>
      </c>
      <c r="C30" s="793" t="str">
        <f>'Private Money Loan Solitication'!C4</f>
        <v>1st Trust Deed</v>
      </c>
      <c r="D30" s="794"/>
      <c r="E30" s="795"/>
      <c r="F30" s="104" t="s">
        <v>8</v>
      </c>
      <c r="G30" s="101"/>
      <c r="H30" s="102" t="s">
        <v>178</v>
      </c>
      <c r="I30" s="796">
        <f>'Private Money Loan Solitication'!C13</f>
        <v>0.12</v>
      </c>
      <c r="J30" s="797"/>
      <c r="K30" s="798"/>
      <c r="Q30" s="783"/>
      <c r="R30" s="784"/>
      <c r="S30" s="784"/>
      <c r="T30" s="785"/>
      <c r="U30" s="785"/>
      <c r="V30" s="785"/>
      <c r="W30" s="786"/>
    </row>
    <row r="31" spans="1:23" s="3" customFormat="1" ht="28.5" customHeight="1" x14ac:dyDescent="0.25">
      <c r="A31" s="99"/>
      <c r="B31" s="100" t="s">
        <v>27</v>
      </c>
      <c r="C31" s="793">
        <f>'Private Money Loan Solitication'!C6</f>
        <v>155000</v>
      </c>
      <c r="D31" s="794"/>
      <c r="E31" s="795"/>
      <c r="F31" s="104" t="s">
        <v>8</v>
      </c>
      <c r="G31" s="101"/>
      <c r="H31" s="100" t="s">
        <v>587</v>
      </c>
      <c r="I31" s="796">
        <f>'Private Money Loan Solitication'!C14</f>
        <v>2.5000000000000001E-2</v>
      </c>
      <c r="J31" s="797"/>
      <c r="K31" s="798"/>
      <c r="Q31" s="783"/>
      <c r="R31" s="784"/>
      <c r="S31" s="784"/>
      <c r="T31" s="785"/>
      <c r="U31" s="785"/>
      <c r="V31" s="785"/>
      <c r="W31" s="786"/>
    </row>
    <row r="32" spans="1:23" s="3" customFormat="1" ht="28.5" customHeight="1" x14ac:dyDescent="0.7">
      <c r="A32" s="99"/>
      <c r="B32" s="100" t="s">
        <v>381</v>
      </c>
      <c r="C32" s="793">
        <f>'Private Money Loan Solitication'!C7</f>
        <v>155000</v>
      </c>
      <c r="D32" s="794"/>
      <c r="E32" s="795"/>
      <c r="F32" s="104" t="s">
        <v>8</v>
      </c>
      <c r="G32" s="99"/>
      <c r="H32" s="100" t="s">
        <v>579</v>
      </c>
      <c r="I32" s="796">
        <f>'Private Money Loan Solitication'!C15</f>
        <v>9.5000000000000001E-2</v>
      </c>
      <c r="J32" s="797"/>
      <c r="K32" s="798"/>
      <c r="Q32" s="85"/>
      <c r="R32" s="85"/>
      <c r="T32" s="268"/>
      <c r="U32" s="85"/>
      <c r="W32" s="268"/>
    </row>
    <row r="33" spans="1:43" s="3" customFormat="1" ht="28.5" customHeight="1" x14ac:dyDescent="0.7">
      <c r="A33" s="99"/>
      <c r="B33" s="286" t="s">
        <v>627</v>
      </c>
      <c r="C33" s="803" t="str">
        <f>'Private Money Loan Solitication'!C18</f>
        <v>n/a</v>
      </c>
      <c r="D33" s="797"/>
      <c r="E33" s="798"/>
      <c r="F33" s="104" t="s">
        <v>8</v>
      </c>
      <c r="G33" s="99"/>
      <c r="H33" s="100" t="s">
        <v>588</v>
      </c>
      <c r="I33" s="793">
        <f>'Private Money Loan Solitication'!C16</f>
        <v>1255.5999999999999</v>
      </c>
      <c r="J33" s="794"/>
      <c r="K33" s="795"/>
      <c r="Q33" s="85"/>
      <c r="R33" s="85"/>
      <c r="T33" s="268"/>
      <c r="U33" s="85"/>
      <c r="W33" s="842"/>
    </row>
    <row r="34" spans="1:43" s="3" customFormat="1" ht="28.5" customHeight="1" x14ac:dyDescent="0.9">
      <c r="A34" s="99"/>
      <c r="B34" s="100" t="s">
        <v>593</v>
      </c>
      <c r="C34" s="793">
        <f>'Private Money Loan Solitication'!C29</f>
        <v>170000</v>
      </c>
      <c r="D34" s="794"/>
      <c r="E34" s="795"/>
      <c r="F34" s="104" t="s">
        <v>8</v>
      </c>
      <c r="G34" s="99"/>
      <c r="H34" s="100" t="s">
        <v>639</v>
      </c>
      <c r="I34" s="793">
        <f>'Private Money Loan Solitication'!C16-15</f>
        <v>1240.5999999999999</v>
      </c>
      <c r="J34" s="794"/>
      <c r="K34" s="795"/>
      <c r="O34" s="86"/>
      <c r="P34" s="86"/>
      <c r="Q34" s="145"/>
      <c r="R34" s="99"/>
      <c r="S34" s="100" t="s">
        <v>580</v>
      </c>
      <c r="T34" s="787" t="str">
        <f>'Private Money Loan Solitication'!C30</f>
        <v>10% of the monthly Payment after 10 days</v>
      </c>
      <c r="U34" s="788"/>
      <c r="V34" s="789"/>
      <c r="W34" s="64"/>
    </row>
    <row r="35" spans="1:43" s="3" customFormat="1" ht="28.5" customHeight="1" x14ac:dyDescent="0.7">
      <c r="A35" s="101"/>
      <c r="B35" s="102" t="s">
        <v>581</v>
      </c>
      <c r="C35" s="799">
        <f>'Private Money Loan Solitication'!C11</f>
        <v>325000</v>
      </c>
      <c r="D35" s="799"/>
      <c r="E35" s="800"/>
      <c r="F35" s="104" t="s">
        <v>8</v>
      </c>
      <c r="G35" s="99"/>
      <c r="H35" s="100" t="s">
        <v>622</v>
      </c>
      <c r="I35" s="796">
        <f>'Private Money Loan Solitication'!C28</f>
        <v>0.47692307692307695</v>
      </c>
      <c r="J35" s="801"/>
      <c r="K35" s="802"/>
      <c r="Q35" s="286" t="s">
        <v>35</v>
      </c>
      <c r="R35" s="112"/>
      <c r="T35" s="147"/>
      <c r="U35" s="85"/>
      <c r="V35" s="153"/>
    </row>
    <row r="36" spans="1:43" s="3" customFormat="1" ht="28.5" customHeight="1" x14ac:dyDescent="0.9">
      <c r="A36" s="99"/>
      <c r="B36" s="100" t="s">
        <v>64</v>
      </c>
      <c r="C36" s="794">
        <f>'Private Money Loan Solitication'!C10</f>
        <v>155000</v>
      </c>
      <c r="D36" s="794"/>
      <c r="E36" s="795"/>
      <c r="F36" s="104" t="s">
        <v>8</v>
      </c>
      <c r="G36" s="101"/>
      <c r="H36" s="102" t="s">
        <v>623</v>
      </c>
      <c r="I36" s="796">
        <f>'Private Money Loan Solitication'!C27</f>
        <v>1</v>
      </c>
      <c r="J36" s="801"/>
      <c r="K36" s="802"/>
      <c r="O36" s="86"/>
      <c r="P36" s="86"/>
      <c r="Q36" s="287" t="s">
        <v>78</v>
      </c>
      <c r="R36" s="145"/>
      <c r="S36" s="148">
        <f>'Real Estate Evaluator'!G9</f>
        <v>0.68333333333333335</v>
      </c>
      <c r="T36" s="149">
        <f>'Real Estate Evaluator'!H9</f>
        <v>0.81666666666666665</v>
      </c>
      <c r="U36" s="85"/>
      <c r="V36" s="148">
        <f>'Real Estate Evaluator'!J9</f>
        <v>0.10789473684210527</v>
      </c>
      <c r="W36" s="149">
        <f>'Real Estate Evaluator'!K9</f>
        <v>0.12894736842105264</v>
      </c>
    </row>
    <row r="37" spans="1:43" s="3" customFormat="1" ht="11.25" customHeight="1" x14ac:dyDescent="0.9">
      <c r="F37" s="104" t="s">
        <v>8</v>
      </c>
      <c r="H37" s="112"/>
      <c r="I37" s="841"/>
      <c r="J37" s="841"/>
      <c r="K37" s="841"/>
      <c r="O37" s="86"/>
      <c r="P37" s="86"/>
      <c r="Q37" s="145"/>
      <c r="S37" s="112"/>
      <c r="T37" s="822"/>
      <c r="U37" s="822"/>
      <c r="V37" s="822"/>
      <c r="W37" s="64"/>
    </row>
    <row r="38" spans="1:43" s="377" customFormat="1" ht="39" customHeight="1" x14ac:dyDescent="0.7">
      <c r="A38" s="830" t="s">
        <v>543</v>
      </c>
      <c r="B38" s="827"/>
      <c r="C38" s="827"/>
      <c r="D38" s="827"/>
      <c r="E38" s="827"/>
      <c r="F38" s="828"/>
      <c r="G38" s="827"/>
      <c r="H38" s="827"/>
      <c r="I38" s="827"/>
      <c r="J38" s="827"/>
      <c r="K38" s="829"/>
    </row>
    <row r="39" spans="1:43" s="3" customFormat="1" ht="29.25" customHeight="1" x14ac:dyDescent="0.25">
      <c r="A39" s="99"/>
      <c r="B39" s="100" t="s">
        <v>79</v>
      </c>
      <c r="C39" s="794" t="str">
        <f>'Private Money Loan Solitication'!F5</f>
        <v>4 Units</v>
      </c>
      <c r="D39" s="794"/>
      <c r="E39" s="795"/>
      <c r="F39" s="104" t="s">
        <v>8</v>
      </c>
      <c r="G39" s="99"/>
      <c r="H39" s="100" t="s">
        <v>44</v>
      </c>
      <c r="I39" s="797">
        <f>'Private Money Loan Solitication'!F9</f>
        <v>2064</v>
      </c>
      <c r="J39" s="794"/>
      <c r="K39" s="795"/>
      <c r="N39" s="1"/>
    </row>
    <row r="40" spans="1:43" s="3" customFormat="1" ht="29.25" customHeight="1" x14ac:dyDescent="0.25">
      <c r="A40" s="99"/>
      <c r="B40" s="100" t="s">
        <v>625</v>
      </c>
      <c r="C40" s="797">
        <f>'Private Money Loan Solitication'!F6</f>
        <v>5</v>
      </c>
      <c r="D40" s="794"/>
      <c r="E40" s="795"/>
      <c r="F40" s="104" t="s">
        <v>8</v>
      </c>
      <c r="G40" s="101"/>
      <c r="H40" s="102" t="s">
        <v>486</v>
      </c>
      <c r="I40" s="796" t="str">
        <f>'Private Money Loan Solitication'!F8</f>
        <v>N/O/O</v>
      </c>
      <c r="J40" s="801"/>
      <c r="K40" s="802"/>
      <c r="L40" s="3" t="s">
        <v>8</v>
      </c>
      <c r="N40" s="1"/>
    </row>
    <row r="41" spans="1:43" s="3" customFormat="1" ht="29.25" customHeight="1" x14ac:dyDescent="0.25">
      <c r="A41" s="99"/>
      <c r="B41" s="100" t="s">
        <v>626</v>
      </c>
      <c r="C41" s="797">
        <f>'Private Money Loan Solitication'!F7</f>
        <v>4</v>
      </c>
      <c r="D41" s="794"/>
      <c r="E41" s="795"/>
      <c r="F41" s="104" t="s">
        <v>8</v>
      </c>
      <c r="H41" s="112"/>
      <c r="N41" s="1"/>
    </row>
    <row r="42" spans="1:43" s="3" customFormat="1" ht="10.5" customHeight="1" x14ac:dyDescent="0.9">
      <c r="F42" s="104"/>
      <c r="H42" s="112"/>
      <c r="I42" s="841"/>
      <c r="J42" s="841"/>
      <c r="K42" s="841"/>
      <c r="O42" s="86"/>
      <c r="P42" s="86"/>
      <c r="Q42" s="145"/>
      <c r="S42" s="112"/>
      <c r="T42" s="822"/>
      <c r="U42" s="822"/>
      <c r="V42" s="822"/>
      <c r="W42" s="64"/>
    </row>
    <row r="43" spans="1:43" s="499" customFormat="1" ht="39" customHeight="1" x14ac:dyDescent="0.7">
      <c r="A43" s="830" t="s">
        <v>162</v>
      </c>
      <c r="B43" s="827"/>
      <c r="C43" s="827"/>
      <c r="D43" s="827"/>
      <c r="E43" s="827"/>
      <c r="F43" s="828"/>
      <c r="G43" s="827"/>
      <c r="H43" s="827"/>
      <c r="I43" s="827"/>
      <c r="J43" s="827"/>
      <c r="K43" s="829"/>
      <c r="L43" s="85"/>
      <c r="M43" s="85"/>
      <c r="N43" s="85"/>
      <c r="O43" s="85"/>
      <c r="Y43" s="85"/>
      <c r="Z43" s="85"/>
      <c r="AA43" s="85"/>
      <c r="AB43" s="85"/>
      <c r="AC43" s="85"/>
      <c r="AD43" s="85"/>
      <c r="AE43" s="85"/>
      <c r="AF43" s="85"/>
      <c r="AG43" s="85"/>
      <c r="AH43" s="85"/>
      <c r="AI43" s="85"/>
      <c r="AJ43" s="85"/>
      <c r="AK43" s="85"/>
      <c r="AL43" s="85"/>
      <c r="AM43" s="85"/>
      <c r="AN43" s="85"/>
      <c r="AO43" s="85"/>
      <c r="AP43" s="85"/>
      <c r="AQ43" s="85"/>
    </row>
    <row r="44" spans="1:43" s="3" customFormat="1" ht="35.25" customHeight="1" x14ac:dyDescent="0.25">
      <c r="A44" s="88"/>
      <c r="B44" s="532" t="s">
        <v>163</v>
      </c>
      <c r="C44" s="533" t="s">
        <v>620</v>
      </c>
      <c r="D44" s="534"/>
      <c r="E44" s="535"/>
      <c r="F44" s="536" t="s">
        <v>167</v>
      </c>
      <c r="G44" s="534"/>
      <c r="H44" s="534"/>
      <c r="I44" s="534"/>
      <c r="J44" s="534"/>
      <c r="K44" s="537"/>
      <c r="Q44" s="804"/>
      <c r="R44" s="804"/>
      <c r="S44" s="805" t="s">
        <v>178</v>
      </c>
      <c r="T44" s="506">
        <f>'Private Money Loan Solitication'!C13</f>
        <v>0.12</v>
      </c>
      <c r="U44" s="506"/>
      <c r="V44" s="506"/>
    </row>
    <row r="45" spans="1:43" s="3" customFormat="1" ht="35.25" customHeight="1" x14ac:dyDescent="0.25">
      <c r="A45" s="99"/>
      <c r="B45" s="100" t="s">
        <v>558</v>
      </c>
      <c r="C45" s="533" t="s">
        <v>620</v>
      </c>
      <c r="D45" s="370"/>
      <c r="E45" s="373"/>
      <c r="F45" s="536" t="s">
        <v>559</v>
      </c>
      <c r="G45" s="370"/>
      <c r="H45" s="370"/>
      <c r="I45" s="370"/>
      <c r="J45" s="370"/>
      <c r="K45" s="371"/>
    </row>
    <row r="46" spans="1:43" s="3" customFormat="1" ht="35.25" customHeight="1" x14ac:dyDescent="0.25">
      <c r="A46" s="101"/>
      <c r="B46" s="228" t="s">
        <v>617</v>
      </c>
      <c r="C46" s="372" t="s">
        <v>621</v>
      </c>
      <c r="D46" s="370"/>
      <c r="E46" s="373"/>
      <c r="F46" s="536" t="s">
        <v>171</v>
      </c>
      <c r="G46" s="370"/>
      <c r="H46" s="370"/>
      <c r="I46" s="370"/>
      <c r="J46" s="370"/>
      <c r="K46" s="371"/>
    </row>
    <row r="47" spans="1:43" s="3" customFormat="1" ht="7.5" customHeight="1" x14ac:dyDescent="0.7">
      <c r="K47" s="93"/>
      <c r="R47" s="104"/>
      <c r="S47" s="104"/>
      <c r="T47" s="85"/>
      <c r="U47" s="104"/>
      <c r="V47" s="104"/>
      <c r="W47" s="104"/>
      <c r="X47" s="104"/>
    </row>
    <row r="48" spans="1:43" s="3" customFormat="1" ht="50.25" customHeight="1" x14ac:dyDescent="0.4">
      <c r="A48" s="2"/>
      <c r="B48" s="2"/>
      <c r="C48" s="2"/>
      <c r="D48" s="2"/>
      <c r="E48" s="2"/>
      <c r="F48" s="2"/>
      <c r="G48" s="2"/>
      <c r="H48" s="2"/>
      <c r="I48" s="2"/>
      <c r="J48" s="2"/>
    </row>
    <row r="49" spans="1:12" s="377" customFormat="1" ht="28.5" customHeight="1" x14ac:dyDescent="0.7">
      <c r="B49" s="859" t="s">
        <v>172</v>
      </c>
      <c r="C49" s="154"/>
      <c r="D49" s="154"/>
      <c r="E49" s="154"/>
      <c r="F49" s="154"/>
      <c r="G49" s="104"/>
      <c r="H49" s="104"/>
      <c r="I49" s="104"/>
      <c r="J49" s="104"/>
      <c r="K49" s="856"/>
    </row>
    <row r="50" spans="1:12" s="378" customFormat="1" ht="28.5" customHeight="1" x14ac:dyDescent="0.5">
      <c r="B50" s="859" t="s">
        <v>634</v>
      </c>
      <c r="C50" s="521"/>
      <c r="D50" s="521"/>
      <c r="E50" s="521"/>
      <c r="F50" s="521"/>
      <c r="G50" s="521"/>
      <c r="H50" s="521"/>
      <c r="I50" s="521"/>
      <c r="J50" s="521"/>
      <c r="K50" s="857"/>
    </row>
    <row r="51" spans="1:12" s="378" customFormat="1" ht="28.5" customHeight="1" x14ac:dyDescent="0.5">
      <c r="B51" s="859" t="s">
        <v>636</v>
      </c>
      <c r="C51" s="860" t="s">
        <v>638</v>
      </c>
      <c r="E51" s="521"/>
      <c r="F51" s="521"/>
      <c r="G51" s="858"/>
      <c r="H51" s="858"/>
      <c r="I51" s="858"/>
      <c r="J51" s="858"/>
      <c r="K51" s="521"/>
    </row>
    <row r="52" spans="1:12" s="378" customFormat="1" ht="28.5" customHeight="1" x14ac:dyDescent="0.5">
      <c r="B52" s="859" t="s">
        <v>635</v>
      </c>
      <c r="C52" s="860" t="s">
        <v>637</v>
      </c>
      <c r="E52" s="521"/>
      <c r="F52" s="521"/>
      <c r="G52" s="521"/>
      <c r="H52" s="521"/>
      <c r="I52" s="521"/>
      <c r="J52" s="521"/>
      <c r="K52" s="857"/>
    </row>
    <row r="53" spans="1:12" s="378" customFormat="1" ht="28.5" customHeight="1" x14ac:dyDescent="0.5">
      <c r="B53" s="859"/>
      <c r="C53" s="859"/>
      <c r="E53" s="521"/>
      <c r="F53" s="521"/>
      <c r="G53" s="521"/>
      <c r="H53" s="521"/>
      <c r="I53" s="521"/>
      <c r="J53" s="521"/>
      <c r="K53" s="857"/>
    </row>
    <row r="54" spans="1:12" s="3" customFormat="1" ht="18.75" customHeight="1" x14ac:dyDescent="0.25">
      <c r="A54" s="374" t="s">
        <v>180</v>
      </c>
      <c r="B54" s="513"/>
      <c r="C54" s="374"/>
      <c r="D54" s="374"/>
      <c r="E54" s="374"/>
      <c r="F54" s="374"/>
      <c r="G54" s="375"/>
      <c r="H54" s="375"/>
      <c r="I54" s="375"/>
      <c r="J54" s="375"/>
      <c r="K54" s="376"/>
    </row>
    <row r="55" spans="1:12" s="3" customFormat="1" ht="18.75" customHeight="1" x14ac:dyDescent="0.25">
      <c r="A55" s="374" t="s">
        <v>633</v>
      </c>
      <c r="B55" s="513"/>
      <c r="C55" s="374"/>
      <c r="D55" s="374"/>
      <c r="E55" s="374"/>
      <c r="F55" s="374"/>
      <c r="G55" s="375"/>
      <c r="H55" s="375"/>
      <c r="I55" s="375"/>
      <c r="J55" s="375"/>
      <c r="K55" s="376"/>
      <c r="L55" s="3" t="s">
        <v>8</v>
      </c>
    </row>
    <row r="56" spans="1:12" s="3" customFormat="1" x14ac:dyDescent="0.25">
      <c r="A56" s="514"/>
      <c r="B56" s="514"/>
      <c r="C56" s="514"/>
      <c r="D56" s="514"/>
      <c r="E56" s="514"/>
      <c r="F56" s="514"/>
      <c r="G56" s="514"/>
      <c r="H56" s="514"/>
      <c r="I56" s="514"/>
      <c r="J56" s="514"/>
      <c r="K56" s="513"/>
    </row>
    <row r="57" spans="1:12" s="3" customFormat="1" x14ac:dyDescent="0.4">
      <c r="A57" s="2"/>
      <c r="B57" s="2"/>
      <c r="C57" s="2"/>
      <c r="D57" s="2"/>
      <c r="E57" s="2"/>
      <c r="F57" s="2"/>
      <c r="G57" s="2"/>
      <c r="H57" s="2"/>
      <c r="I57" s="2"/>
      <c r="J57" s="2"/>
    </row>
    <row r="58" spans="1:12" s="3" customFormat="1" x14ac:dyDescent="0.4">
      <c r="A58" s="2"/>
      <c r="B58" s="2"/>
      <c r="C58" s="2"/>
      <c r="D58" s="2"/>
      <c r="E58" s="2"/>
      <c r="F58" s="2"/>
      <c r="G58" s="2"/>
      <c r="H58" s="2"/>
      <c r="I58" s="2"/>
      <c r="J58" s="2"/>
    </row>
    <row r="59" spans="1:12" s="3" customFormat="1" x14ac:dyDescent="0.4">
      <c r="A59" s="2"/>
      <c r="B59" s="2"/>
      <c r="C59" s="2"/>
      <c r="D59" s="2"/>
      <c r="E59" s="2"/>
      <c r="F59" s="2"/>
      <c r="G59" s="2"/>
      <c r="H59" s="2"/>
      <c r="I59" s="2"/>
      <c r="J59" s="2"/>
    </row>
    <row r="60" spans="1:12" s="3" customFormat="1" x14ac:dyDescent="0.4">
      <c r="A60" s="2"/>
      <c r="B60" s="2"/>
      <c r="C60" s="2"/>
      <c r="D60" s="2"/>
      <c r="E60" s="2"/>
      <c r="F60" s="2"/>
      <c r="G60" s="2"/>
      <c r="H60" s="2"/>
      <c r="I60" s="2"/>
      <c r="J60" s="2"/>
    </row>
    <row r="61" spans="1:12" s="3" customFormat="1" x14ac:dyDescent="0.4">
      <c r="A61" s="2"/>
      <c r="B61" s="2"/>
      <c r="C61" s="2"/>
      <c r="D61" s="2"/>
      <c r="E61" s="2"/>
      <c r="F61" s="2"/>
      <c r="G61" s="2"/>
      <c r="H61" s="2"/>
      <c r="I61" s="2"/>
      <c r="J61" s="2"/>
    </row>
    <row r="62" spans="1:12" s="3" customFormat="1" x14ac:dyDescent="0.4">
      <c r="A62" s="2"/>
      <c r="B62" s="2"/>
      <c r="C62" s="2"/>
      <c r="D62" s="2"/>
      <c r="E62" s="2"/>
      <c r="F62" s="2"/>
      <c r="G62" s="2"/>
      <c r="H62" s="2"/>
      <c r="I62" s="2"/>
      <c r="J62" s="2"/>
    </row>
    <row r="63" spans="1:12" s="3" customFormat="1" x14ac:dyDescent="0.4">
      <c r="A63" s="2"/>
      <c r="B63" s="2"/>
      <c r="C63" s="2"/>
      <c r="D63" s="2"/>
      <c r="E63" s="2"/>
      <c r="F63" s="2"/>
      <c r="G63" s="2"/>
      <c r="H63" s="2"/>
      <c r="I63" s="2"/>
      <c r="J63" s="2"/>
    </row>
    <row r="64" spans="1:12" s="3" customFormat="1" x14ac:dyDescent="0.4">
      <c r="A64" s="2"/>
      <c r="B64" s="2"/>
      <c r="C64" s="2"/>
      <c r="D64" s="2"/>
      <c r="E64" s="2"/>
      <c r="F64" s="2"/>
      <c r="G64" s="2"/>
      <c r="H64" s="2"/>
      <c r="I64" s="2"/>
      <c r="J64" s="2"/>
    </row>
    <row r="65" spans="1:10" s="3" customFormat="1" x14ac:dyDescent="0.4">
      <c r="A65" s="2"/>
      <c r="B65" s="2"/>
      <c r="C65" s="2"/>
      <c r="D65" s="2"/>
      <c r="E65" s="2"/>
      <c r="F65" s="2"/>
      <c r="G65" s="2"/>
      <c r="H65" s="2"/>
      <c r="I65" s="2"/>
      <c r="J65" s="2"/>
    </row>
    <row r="66" spans="1:10" s="3" customFormat="1" x14ac:dyDescent="0.4">
      <c r="A66" s="2"/>
      <c r="B66" s="2"/>
      <c r="C66" s="2"/>
      <c r="D66" s="2"/>
      <c r="E66" s="2"/>
      <c r="F66" s="2"/>
      <c r="G66" s="2"/>
      <c r="H66" s="2"/>
      <c r="I66" s="2"/>
      <c r="J66" s="2"/>
    </row>
    <row r="67" spans="1:10" s="3" customFormat="1" x14ac:dyDescent="0.4">
      <c r="A67" s="2"/>
      <c r="B67" s="2"/>
      <c r="C67" s="2"/>
      <c r="D67" s="2"/>
      <c r="E67" s="2"/>
      <c r="F67" s="2"/>
      <c r="G67" s="2"/>
      <c r="H67" s="2"/>
      <c r="I67" s="2"/>
      <c r="J67" s="2"/>
    </row>
    <row r="68" spans="1:10" s="3" customFormat="1" x14ac:dyDescent="0.4">
      <c r="A68" s="2"/>
      <c r="B68" s="2"/>
      <c r="C68" s="2"/>
      <c r="D68" s="2"/>
      <c r="E68" s="2"/>
      <c r="F68" s="2"/>
      <c r="G68" s="2"/>
      <c r="H68" s="2"/>
      <c r="I68" s="2"/>
      <c r="J68" s="2"/>
    </row>
    <row r="69" spans="1:10" s="3" customFormat="1" x14ac:dyDescent="0.4">
      <c r="A69" s="2"/>
      <c r="B69" s="2"/>
      <c r="C69" s="2"/>
      <c r="D69" s="2"/>
      <c r="E69" s="2"/>
      <c r="F69" s="2"/>
      <c r="G69" s="2"/>
      <c r="H69" s="2"/>
      <c r="I69" s="2"/>
      <c r="J69" s="2"/>
    </row>
    <row r="70" spans="1:10" s="3" customFormat="1" x14ac:dyDescent="0.4">
      <c r="A70" s="2"/>
      <c r="B70" s="2"/>
      <c r="C70" s="2"/>
      <c r="D70" s="2"/>
      <c r="E70" s="2"/>
      <c r="F70" s="2"/>
      <c r="G70" s="2"/>
      <c r="H70" s="2"/>
      <c r="I70" s="2"/>
      <c r="J70" s="2"/>
    </row>
    <row r="71" spans="1:10" s="3" customFormat="1" x14ac:dyDescent="0.4">
      <c r="A71" s="2"/>
      <c r="B71" s="2"/>
      <c r="C71" s="2"/>
      <c r="D71" s="2"/>
      <c r="E71" s="2"/>
      <c r="F71" s="2"/>
      <c r="G71" s="2"/>
      <c r="H71" s="2"/>
      <c r="I71" s="2"/>
      <c r="J71" s="2"/>
    </row>
    <row r="72" spans="1:10" s="3" customFormat="1" x14ac:dyDescent="0.4">
      <c r="A72" s="2"/>
      <c r="B72" s="2"/>
      <c r="C72" s="2"/>
      <c r="D72" s="2"/>
      <c r="E72" s="2"/>
      <c r="F72" s="2"/>
      <c r="G72" s="2"/>
      <c r="H72" s="2"/>
      <c r="I72" s="2"/>
      <c r="J72" s="2"/>
    </row>
    <row r="73" spans="1:10" s="3" customFormat="1" x14ac:dyDescent="0.4">
      <c r="A73" s="2"/>
      <c r="B73" s="2"/>
      <c r="C73" s="2"/>
      <c r="D73" s="2"/>
      <c r="E73" s="2"/>
      <c r="F73" s="2"/>
      <c r="G73" s="2"/>
      <c r="H73" s="2"/>
      <c r="I73" s="2"/>
      <c r="J73" s="2"/>
    </row>
    <row r="74" spans="1:10" s="3" customFormat="1" x14ac:dyDescent="0.4">
      <c r="A74" s="2"/>
      <c r="B74" s="2"/>
      <c r="C74" s="2"/>
      <c r="D74" s="2"/>
      <c r="E74" s="2"/>
      <c r="F74" s="2"/>
      <c r="G74" s="2"/>
      <c r="H74" s="2"/>
      <c r="I74" s="2"/>
      <c r="J74" s="2"/>
    </row>
    <row r="75" spans="1:10" s="3" customFormat="1" x14ac:dyDescent="0.4">
      <c r="A75" s="2"/>
      <c r="B75" s="2"/>
      <c r="C75" s="2"/>
      <c r="D75" s="2"/>
      <c r="E75" s="2"/>
      <c r="F75" s="2"/>
      <c r="G75" s="2"/>
      <c r="H75" s="2"/>
      <c r="I75" s="2"/>
      <c r="J75" s="2"/>
    </row>
    <row r="76" spans="1:10" s="3" customFormat="1" x14ac:dyDescent="0.4">
      <c r="A76" s="2"/>
      <c r="B76" s="2"/>
      <c r="C76" s="2"/>
      <c r="D76" s="2"/>
      <c r="E76" s="2"/>
      <c r="F76" s="2"/>
      <c r="G76" s="2"/>
      <c r="H76" s="2"/>
      <c r="I76" s="2"/>
      <c r="J76" s="2"/>
    </row>
    <row r="77" spans="1:10" s="3" customFormat="1" x14ac:dyDescent="0.4">
      <c r="A77" s="2"/>
      <c r="B77" s="2"/>
      <c r="C77" s="2"/>
      <c r="D77" s="2"/>
      <c r="E77" s="2"/>
      <c r="F77" s="2"/>
      <c r="G77" s="2"/>
      <c r="H77" s="2"/>
      <c r="I77" s="2"/>
      <c r="J77" s="2"/>
    </row>
    <row r="78" spans="1:10" s="3" customFormat="1" x14ac:dyDescent="0.4">
      <c r="A78" s="2"/>
      <c r="B78" s="2"/>
      <c r="C78" s="2"/>
      <c r="D78" s="2"/>
      <c r="E78" s="2"/>
      <c r="F78" s="2"/>
      <c r="G78" s="2"/>
      <c r="H78" s="2"/>
      <c r="I78" s="2"/>
      <c r="J78" s="2"/>
    </row>
    <row r="79" spans="1:10" s="3" customFormat="1" x14ac:dyDescent="0.4">
      <c r="A79" s="2"/>
      <c r="B79" s="2"/>
      <c r="C79" s="2"/>
      <c r="D79" s="2"/>
      <c r="E79" s="2"/>
      <c r="F79" s="2"/>
      <c r="G79" s="2"/>
      <c r="H79" s="2"/>
      <c r="I79" s="2"/>
      <c r="J79" s="2"/>
    </row>
    <row r="80" spans="1:10" s="3" customFormat="1" x14ac:dyDescent="0.4">
      <c r="A80" s="2"/>
      <c r="B80" s="2"/>
      <c r="C80" s="2"/>
      <c r="D80" s="2"/>
      <c r="E80" s="2"/>
      <c r="F80" s="2"/>
      <c r="G80" s="2"/>
      <c r="H80" s="2"/>
      <c r="I80" s="2"/>
      <c r="J80" s="2"/>
    </row>
    <row r="81" spans="1:10" s="3" customFormat="1" x14ac:dyDescent="0.4">
      <c r="A81" s="2"/>
      <c r="B81" s="2"/>
      <c r="C81" s="2"/>
      <c r="D81" s="2"/>
      <c r="E81" s="2"/>
      <c r="F81" s="2"/>
      <c r="G81" s="2"/>
      <c r="H81" s="2"/>
      <c r="I81" s="2"/>
      <c r="J81" s="2"/>
    </row>
    <row r="82" spans="1:10" s="3" customFormat="1" x14ac:dyDescent="0.4">
      <c r="A82" s="2"/>
      <c r="B82" s="2"/>
      <c r="C82" s="2"/>
      <c r="D82" s="2"/>
      <c r="E82" s="2"/>
      <c r="F82" s="2"/>
      <c r="G82" s="2"/>
      <c r="H82" s="2"/>
      <c r="I82" s="2"/>
      <c r="J82" s="2"/>
    </row>
    <row r="83" spans="1:10" s="3" customFormat="1" x14ac:dyDescent="0.4">
      <c r="A83" s="2"/>
      <c r="B83" s="2"/>
      <c r="C83" s="2"/>
      <c r="D83" s="2"/>
      <c r="E83" s="2"/>
      <c r="F83" s="2"/>
      <c r="G83" s="2"/>
      <c r="H83" s="2"/>
      <c r="I83" s="2"/>
      <c r="J83" s="2"/>
    </row>
    <row r="84" spans="1:10" s="3" customFormat="1" x14ac:dyDescent="0.4">
      <c r="A84" s="2"/>
      <c r="B84" s="2"/>
      <c r="C84" s="2"/>
      <c r="D84" s="2"/>
      <c r="E84" s="2"/>
      <c r="F84" s="2"/>
      <c r="G84" s="2"/>
      <c r="H84" s="2"/>
      <c r="I84" s="2"/>
      <c r="J84" s="2"/>
    </row>
    <row r="85" spans="1:10" s="3" customFormat="1" x14ac:dyDescent="0.4">
      <c r="A85" s="2"/>
      <c r="B85" s="2"/>
      <c r="C85" s="2"/>
      <c r="D85" s="2"/>
      <c r="E85" s="2"/>
      <c r="F85" s="2"/>
      <c r="G85" s="2"/>
      <c r="H85" s="2"/>
      <c r="I85" s="2"/>
      <c r="J85" s="2"/>
    </row>
    <row r="86" spans="1:10" s="3" customFormat="1" x14ac:dyDescent="0.4">
      <c r="A86" s="2"/>
      <c r="B86" s="2"/>
      <c r="C86" s="2"/>
      <c r="D86" s="2"/>
      <c r="E86" s="2"/>
      <c r="F86" s="2"/>
      <c r="G86" s="2"/>
      <c r="H86" s="2"/>
      <c r="I86" s="2"/>
      <c r="J86" s="2"/>
    </row>
    <row r="87" spans="1:10" s="3" customFormat="1" x14ac:dyDescent="0.4">
      <c r="A87" s="2"/>
      <c r="B87" s="2"/>
      <c r="C87" s="2"/>
      <c r="D87" s="2"/>
      <c r="E87" s="2"/>
      <c r="F87" s="2"/>
      <c r="G87" s="2"/>
      <c r="H87" s="2"/>
      <c r="I87" s="2"/>
      <c r="J87" s="2"/>
    </row>
    <row r="88" spans="1:10" s="3" customFormat="1" x14ac:dyDescent="0.4">
      <c r="A88" s="2"/>
      <c r="B88" s="2"/>
      <c r="C88" s="2"/>
      <c r="D88" s="2"/>
      <c r="E88" s="2"/>
      <c r="F88" s="2"/>
      <c r="G88" s="2"/>
      <c r="H88" s="2"/>
      <c r="I88" s="2"/>
      <c r="J88" s="2"/>
    </row>
    <row r="89" spans="1:10" s="3" customFormat="1" x14ac:dyDescent="0.4">
      <c r="A89" s="2"/>
      <c r="B89" s="2"/>
      <c r="C89" s="2"/>
      <c r="D89" s="2"/>
      <c r="E89" s="2"/>
      <c r="F89" s="2"/>
      <c r="G89" s="2"/>
      <c r="H89" s="2"/>
      <c r="I89" s="2"/>
      <c r="J89" s="2"/>
    </row>
    <row r="90" spans="1:10" s="3" customFormat="1" x14ac:dyDescent="0.4">
      <c r="A90" s="2"/>
      <c r="B90" s="2"/>
      <c r="C90" s="2"/>
      <c r="D90" s="2"/>
      <c r="E90" s="2"/>
      <c r="F90" s="2"/>
      <c r="G90" s="2"/>
      <c r="H90" s="2"/>
      <c r="I90" s="2"/>
      <c r="J90" s="2"/>
    </row>
    <row r="91" spans="1:10" s="3" customFormat="1" x14ac:dyDescent="0.4">
      <c r="A91" s="2"/>
      <c r="B91" s="2"/>
      <c r="C91" s="2"/>
      <c r="D91" s="2"/>
      <c r="E91" s="2"/>
      <c r="F91" s="2"/>
      <c r="G91" s="2"/>
      <c r="H91" s="2"/>
      <c r="I91" s="2"/>
      <c r="J91" s="2"/>
    </row>
    <row r="92" spans="1:10" s="3" customFormat="1" x14ac:dyDescent="0.4">
      <c r="A92" s="2"/>
      <c r="B92" s="2"/>
      <c r="C92" s="2"/>
      <c r="D92" s="2"/>
      <c r="E92" s="2"/>
      <c r="F92" s="2"/>
      <c r="G92" s="2"/>
      <c r="H92" s="2"/>
      <c r="I92" s="2"/>
      <c r="J92" s="2"/>
    </row>
    <row r="93" spans="1:10" s="3" customFormat="1" x14ac:dyDescent="0.4">
      <c r="A93" s="2"/>
      <c r="B93" s="2"/>
      <c r="C93" s="2"/>
      <c r="D93" s="2"/>
      <c r="E93" s="2"/>
      <c r="F93" s="2"/>
      <c r="G93" s="2"/>
      <c r="H93" s="2"/>
      <c r="I93" s="2"/>
      <c r="J93" s="2"/>
    </row>
    <row r="94" spans="1:10" s="3" customFormat="1" x14ac:dyDescent="0.4">
      <c r="A94" s="2"/>
      <c r="B94" s="2"/>
      <c r="C94" s="2"/>
      <c r="D94" s="2"/>
      <c r="E94" s="2"/>
      <c r="F94" s="2"/>
      <c r="G94" s="2"/>
      <c r="H94" s="2"/>
      <c r="I94" s="2"/>
      <c r="J94" s="2"/>
    </row>
    <row r="95" spans="1:10" s="3" customFormat="1" x14ac:dyDescent="0.4">
      <c r="A95" s="2"/>
      <c r="B95" s="2"/>
      <c r="C95" s="2"/>
      <c r="D95" s="2"/>
      <c r="E95" s="2"/>
      <c r="F95" s="2"/>
      <c r="G95" s="2"/>
      <c r="H95" s="2"/>
      <c r="I95" s="2"/>
      <c r="J95" s="2"/>
    </row>
    <row r="96" spans="1:10" s="3" customFormat="1" x14ac:dyDescent="0.4">
      <c r="A96" s="2"/>
      <c r="B96" s="2"/>
      <c r="C96" s="2"/>
      <c r="D96" s="2"/>
      <c r="E96" s="2"/>
      <c r="F96" s="2"/>
      <c r="G96" s="2"/>
      <c r="H96" s="2"/>
      <c r="I96" s="2"/>
      <c r="J96" s="2"/>
    </row>
    <row r="97" spans="1:10" s="3" customFormat="1" x14ac:dyDescent="0.4">
      <c r="A97" s="2"/>
      <c r="B97" s="2"/>
      <c r="C97" s="2"/>
      <c r="D97" s="2"/>
      <c r="E97" s="2"/>
      <c r="F97" s="2"/>
      <c r="G97" s="2"/>
      <c r="H97" s="2"/>
      <c r="I97" s="2"/>
      <c r="J97" s="2"/>
    </row>
    <row r="98" spans="1:10" s="3" customFormat="1" x14ac:dyDescent="0.4">
      <c r="A98" s="2"/>
      <c r="B98" s="2"/>
      <c r="C98" s="2"/>
      <c r="D98" s="2"/>
      <c r="E98" s="2"/>
      <c r="F98" s="2"/>
      <c r="G98" s="2"/>
      <c r="H98" s="2"/>
      <c r="I98" s="2"/>
      <c r="J98" s="2"/>
    </row>
    <row r="99" spans="1:10" s="3" customFormat="1" x14ac:dyDescent="0.4">
      <c r="A99" s="2"/>
      <c r="B99" s="2"/>
      <c r="C99" s="2"/>
      <c r="D99" s="2"/>
      <c r="E99" s="2"/>
      <c r="F99" s="2"/>
      <c r="G99" s="2"/>
      <c r="H99" s="2"/>
      <c r="I99" s="2"/>
      <c r="J99" s="2"/>
    </row>
    <row r="100" spans="1:10" s="3" customFormat="1" x14ac:dyDescent="0.4">
      <c r="A100" s="2"/>
      <c r="B100" s="2"/>
      <c r="C100" s="2"/>
      <c r="D100" s="2"/>
      <c r="E100" s="2"/>
      <c r="F100" s="2"/>
      <c r="G100" s="2"/>
      <c r="H100" s="2"/>
      <c r="I100" s="2"/>
      <c r="J100" s="2"/>
    </row>
    <row r="101" spans="1:10" s="3" customFormat="1" x14ac:dyDescent="0.4">
      <c r="A101" s="2"/>
      <c r="B101" s="2"/>
      <c r="C101" s="2"/>
      <c r="D101" s="2"/>
      <c r="E101" s="2"/>
      <c r="F101" s="2"/>
      <c r="G101" s="2"/>
      <c r="H101" s="2"/>
      <c r="I101" s="2"/>
      <c r="J101" s="2"/>
    </row>
    <row r="102" spans="1:10" s="3" customFormat="1" x14ac:dyDescent="0.4">
      <c r="A102" s="2"/>
      <c r="B102" s="2"/>
      <c r="C102" s="2"/>
      <c r="D102" s="2"/>
      <c r="E102" s="2"/>
      <c r="F102" s="2"/>
      <c r="G102" s="2"/>
      <c r="H102" s="2"/>
      <c r="I102" s="2"/>
      <c r="J102" s="2"/>
    </row>
    <row r="103" spans="1:10" s="3" customFormat="1" x14ac:dyDescent="0.4">
      <c r="A103" s="2"/>
      <c r="B103" s="2"/>
      <c r="C103" s="2"/>
      <c r="D103" s="2"/>
      <c r="E103" s="2"/>
      <c r="F103" s="2"/>
      <c r="G103" s="2"/>
      <c r="H103" s="2"/>
      <c r="I103" s="2"/>
      <c r="J103" s="2"/>
    </row>
    <row r="104" spans="1:10" s="3" customFormat="1" x14ac:dyDescent="0.4">
      <c r="A104" s="2"/>
      <c r="B104" s="2"/>
      <c r="C104" s="2"/>
      <c r="D104" s="2"/>
      <c r="E104" s="2"/>
      <c r="F104" s="2"/>
      <c r="G104" s="2"/>
      <c r="H104" s="2"/>
      <c r="I104" s="2"/>
      <c r="J104" s="2"/>
    </row>
    <row r="105" spans="1:10" s="3" customFormat="1" x14ac:dyDescent="0.4">
      <c r="A105" s="2"/>
      <c r="B105" s="2"/>
      <c r="C105" s="2"/>
      <c r="D105" s="2"/>
      <c r="E105" s="2"/>
      <c r="F105" s="2"/>
      <c r="G105" s="2"/>
      <c r="H105" s="2"/>
      <c r="I105" s="2"/>
      <c r="J105" s="2"/>
    </row>
    <row r="106" spans="1:10" s="3" customFormat="1" x14ac:dyDescent="0.4">
      <c r="A106" s="2"/>
      <c r="B106" s="2"/>
      <c r="C106" s="2"/>
      <c r="D106" s="2"/>
      <c r="E106" s="2"/>
      <c r="F106" s="2"/>
      <c r="G106" s="2"/>
      <c r="H106" s="2"/>
      <c r="I106" s="2"/>
      <c r="J106" s="2"/>
    </row>
    <row r="107" spans="1:10" s="3" customFormat="1" x14ac:dyDescent="0.4">
      <c r="A107" s="2"/>
      <c r="B107" s="2"/>
      <c r="C107" s="2"/>
      <c r="D107" s="2"/>
      <c r="E107" s="2"/>
      <c r="F107" s="2"/>
      <c r="G107" s="2"/>
      <c r="H107" s="2"/>
      <c r="I107" s="2"/>
      <c r="J107" s="2"/>
    </row>
    <row r="108" spans="1:10" s="3" customFormat="1" x14ac:dyDescent="0.4">
      <c r="A108" s="2"/>
      <c r="B108" s="2"/>
      <c r="C108" s="2"/>
      <c r="D108" s="2"/>
      <c r="E108" s="2"/>
      <c r="F108" s="2"/>
      <c r="G108" s="2"/>
      <c r="H108" s="2"/>
      <c r="I108" s="2"/>
      <c r="J108" s="2"/>
    </row>
    <row r="109" spans="1:10" s="3" customFormat="1" x14ac:dyDescent="0.4">
      <c r="A109" s="2"/>
      <c r="B109" s="2"/>
      <c r="C109" s="2"/>
      <c r="D109" s="2"/>
      <c r="E109" s="2"/>
      <c r="F109" s="2"/>
      <c r="G109" s="2"/>
      <c r="H109" s="2"/>
      <c r="I109" s="2"/>
      <c r="J109" s="2"/>
    </row>
    <row r="110" spans="1:10" s="3" customFormat="1" x14ac:dyDescent="0.4">
      <c r="A110" s="2"/>
      <c r="B110" s="2"/>
      <c r="C110" s="2"/>
      <c r="D110" s="2"/>
      <c r="E110" s="2"/>
      <c r="F110" s="2"/>
      <c r="G110" s="2"/>
      <c r="H110" s="2"/>
      <c r="I110" s="2"/>
      <c r="J110" s="2"/>
    </row>
    <row r="111" spans="1:10" s="3" customFormat="1" x14ac:dyDescent="0.4">
      <c r="A111" s="2"/>
      <c r="B111" s="2"/>
      <c r="C111" s="2"/>
      <c r="D111" s="2"/>
      <c r="E111" s="2"/>
      <c r="F111" s="2"/>
      <c r="G111" s="2"/>
      <c r="H111" s="2"/>
      <c r="I111" s="2"/>
      <c r="J111" s="2"/>
    </row>
    <row r="112" spans="1:10" s="3" customFormat="1" x14ac:dyDescent="0.4">
      <c r="A112" s="2"/>
      <c r="B112" s="2"/>
      <c r="C112" s="2"/>
      <c r="D112" s="2"/>
      <c r="E112" s="2"/>
      <c r="F112" s="2"/>
      <c r="G112" s="2"/>
      <c r="H112" s="2"/>
      <c r="I112" s="2"/>
      <c r="J112" s="2"/>
    </row>
    <row r="113" spans="1:10" s="3" customFormat="1" x14ac:dyDescent="0.4">
      <c r="A113" s="2"/>
      <c r="B113" s="2"/>
      <c r="C113" s="2"/>
      <c r="D113" s="2"/>
      <c r="E113" s="2"/>
      <c r="F113" s="2"/>
      <c r="G113" s="2"/>
      <c r="H113" s="2"/>
      <c r="I113" s="2"/>
      <c r="J113" s="2"/>
    </row>
  </sheetData>
  <mergeCells count="11">
    <mergeCell ref="A4:K9"/>
    <mergeCell ref="B12:C12"/>
    <mergeCell ref="D12:E12"/>
    <mergeCell ref="A13:A16"/>
    <mergeCell ref="B13:C16"/>
    <mergeCell ref="D13:E16"/>
    <mergeCell ref="A17:K17"/>
    <mergeCell ref="C23:E23"/>
    <mergeCell ref="C24:K24"/>
    <mergeCell ref="C25:K25"/>
    <mergeCell ref="C26:K26"/>
  </mergeCells>
  <conditionalFormatting sqref="V36 S36">
    <cfRule type="cellIs" dxfId="98" priority="38" operator="greaterThan">
      <formula>70%</formula>
    </cfRule>
  </conditionalFormatting>
  <conditionalFormatting sqref="T36 W34 W36:W37 W42 W11:W18">
    <cfRule type="cellIs" dxfId="97" priority="37" operator="greaterThan">
      <formula>80%</formula>
    </cfRule>
  </conditionalFormatting>
  <conditionalFormatting sqref="B13">
    <cfRule type="cellIs" dxfId="96" priority="12" operator="between">
      <formula>0.701</formula>
      <formula>1</formula>
    </cfRule>
    <cfRule type="cellIs" dxfId="95" priority="13" operator="between">
      <formula>60.1%</formula>
      <formula>70%</formula>
    </cfRule>
    <cfRule type="cellIs" dxfId="94" priority="32" operator="between">
      <formula>0</formula>
      <formula>60</formula>
    </cfRule>
  </conditionalFormatting>
  <conditionalFormatting sqref="K13">
    <cfRule type="containsText" dxfId="93" priority="29" operator="containsText" text="Yes">
      <formula>NOT(ISERROR(SEARCH("Yes",K13)))</formula>
    </cfRule>
    <cfRule type="containsText" dxfId="92" priority="30" operator="containsText" text="No">
      <formula>NOT(ISERROR(SEARCH("No",K13)))</formula>
    </cfRule>
  </conditionalFormatting>
  <conditionalFormatting sqref="A13">
    <cfRule type="cellIs" dxfId="91" priority="20" operator="between">
      <formula>681</formula>
      <formula>900</formula>
    </cfRule>
    <cfRule type="cellIs" dxfId="90" priority="21" operator="between">
      <formula>620</formula>
      <formula>680</formula>
    </cfRule>
    <cfRule type="cellIs" dxfId="89" priority="22" operator="between">
      <formula>0</formula>
      <formula>550</formula>
    </cfRule>
  </conditionalFormatting>
  <conditionalFormatting sqref="K16">
    <cfRule type="containsText" dxfId="88" priority="16" operator="containsText" text="Rural">
      <formula>NOT(ISERROR(SEARCH("Rural",K16)))</formula>
    </cfRule>
    <cfRule type="containsText" dxfId="87" priority="17" operator="containsText" text="Suburban">
      <formula>NOT(ISERROR(SEARCH("Suburban",K16)))</formula>
    </cfRule>
  </conditionalFormatting>
  <conditionalFormatting sqref="K14:K15">
    <cfRule type="containsText" dxfId="86" priority="10" operator="containsText" text="Yes">
      <formula>NOT(ISERROR(SEARCH("Yes",K14)))</formula>
    </cfRule>
    <cfRule type="containsText" dxfId="85" priority="11" operator="containsText" text="No">
      <formula>NOT(ISERROR(SEARCH("No",K14)))</formula>
    </cfRule>
  </conditionalFormatting>
  <conditionalFormatting sqref="H13">
    <cfRule type="cellIs" dxfId="84" priority="7" operator="equal">
      <formula>"Bad"</formula>
    </cfRule>
    <cfRule type="cellIs" dxfId="83" priority="8" operator="equal">
      <formula>"Ok"</formula>
    </cfRule>
    <cfRule type="cellIs" dxfId="82" priority="9" operator="equal">
      <formula>"Good"</formula>
    </cfRule>
  </conditionalFormatting>
  <conditionalFormatting sqref="H14:H15">
    <cfRule type="cellIs" dxfId="81" priority="4" operator="equal">
      <formula>"Bad"</formula>
    </cfRule>
    <cfRule type="cellIs" dxfId="80" priority="5" operator="equal">
      <formula>"Ok"</formula>
    </cfRule>
    <cfRule type="cellIs" dxfId="79" priority="6" operator="equal">
      <formula>"Good"</formula>
    </cfRule>
  </conditionalFormatting>
  <conditionalFormatting sqref="D13">
    <cfRule type="cellIs" dxfId="78" priority="1" operator="between">
      <formula>0.751</formula>
      <formula>1</formula>
    </cfRule>
    <cfRule type="cellIs" dxfId="77" priority="2" operator="between">
      <formula>60.1%</formula>
      <formula>75%</formula>
    </cfRule>
    <cfRule type="cellIs" dxfId="76" priority="3" operator="between">
      <formula>0</formula>
      <formula>60</formula>
    </cfRule>
  </conditionalFormatting>
  <hyperlinks>
    <hyperlink ref="F44" r:id="rId1"/>
    <hyperlink ref="F45" r:id="rId2"/>
    <hyperlink ref="F46" r:id="rId3"/>
    <hyperlink ref="C52" r:id="rId4" display="Duane@PremierMoneySource.com"/>
  </hyperlinks>
  <pageMargins left="0.7" right="0.7" top="0.75" bottom="0.75" header="0.3" footer="0.3"/>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42"/>
  <sheetViews>
    <sheetView topLeftCell="A27" workbookViewId="0">
      <selection activeCell="E33" sqref="E33"/>
    </sheetView>
  </sheetViews>
  <sheetFormatPr defaultRowHeight="26.25" x14ac:dyDescent="0.4"/>
  <cols>
    <col min="1" max="1" width="42.42578125" style="7" customWidth="1"/>
    <col min="2" max="2" width="22.28515625" style="7" customWidth="1"/>
    <col min="3" max="3" width="36.140625" style="7" customWidth="1"/>
    <col min="4" max="4" width="8.5703125" style="7" customWidth="1"/>
    <col min="5" max="5" width="67.85546875" style="7" customWidth="1"/>
    <col min="6" max="6" width="3" style="7" customWidth="1"/>
    <col min="7" max="8" width="26.28515625" style="7" customWidth="1"/>
    <col min="9" max="9" width="3" style="7" customWidth="1"/>
    <col min="10" max="10" width="26.28515625" style="7" customWidth="1"/>
    <col min="11" max="12" width="23.5703125" style="7" customWidth="1"/>
    <col min="13" max="13" width="6.5703125" style="3" customWidth="1"/>
    <col min="14" max="16" width="37.85546875" style="3" customWidth="1"/>
    <col min="17" max="17" width="33" style="3" customWidth="1"/>
    <col min="18" max="21" width="29.42578125" style="3" customWidth="1"/>
    <col min="22" max="22" width="64.7109375" style="3" customWidth="1"/>
    <col min="23" max="23" width="9.140625" style="3" customWidth="1"/>
    <col min="24" max="24" width="15.5703125" style="3" customWidth="1"/>
    <col min="25" max="25" width="22.140625" style="3" customWidth="1"/>
    <col min="26" max="26" width="9.140625" style="3" customWidth="1"/>
    <col min="27" max="27" width="15.5703125" style="3" customWidth="1"/>
    <col min="28" max="28" width="22.140625" style="3" customWidth="1"/>
    <col min="29" max="59" width="9.140625" style="3" customWidth="1"/>
    <col min="60" max="256" width="9.140625" style="1" customWidth="1"/>
  </cols>
  <sheetData>
    <row r="1" spans="1:28" s="3" customFormat="1" ht="93.75" customHeight="1" x14ac:dyDescent="0.4">
      <c r="A1" s="2"/>
      <c r="B1" s="2"/>
      <c r="C1" s="2"/>
      <c r="D1" s="2"/>
      <c r="E1" s="2"/>
      <c r="F1" s="2"/>
      <c r="G1" s="2"/>
      <c r="H1" s="2"/>
      <c r="I1" s="2"/>
      <c r="J1" s="2"/>
      <c r="K1" s="2"/>
      <c r="L1" s="2"/>
    </row>
    <row r="2" spans="1:28" s="85" customFormat="1" ht="47.25" customHeight="1" x14ac:dyDescent="0.7">
      <c r="A2" s="159" t="s">
        <v>676</v>
      </c>
      <c r="B2" s="160"/>
      <c r="C2" s="124"/>
      <c r="D2" s="124"/>
      <c r="E2" s="124"/>
      <c r="F2" s="124"/>
      <c r="G2" s="124"/>
      <c r="H2" s="124"/>
      <c r="I2" s="124"/>
      <c r="J2" s="124"/>
      <c r="K2" s="161"/>
      <c r="L2" s="85" t="s">
        <v>8</v>
      </c>
      <c r="M2" s="85" t="s">
        <v>8</v>
      </c>
    </row>
    <row r="3" spans="1:28" s="51" customFormat="1" ht="35.25" customHeight="1" x14ac:dyDescent="0.25">
      <c r="A3" s="908" t="s">
        <v>76</v>
      </c>
      <c r="B3" s="154"/>
      <c r="C3" s="154"/>
      <c r="D3" s="154"/>
      <c r="E3" s="154"/>
      <c r="F3" s="154"/>
      <c r="G3" s="1004" t="s">
        <v>82</v>
      </c>
      <c r="H3" s="1004"/>
      <c r="I3" s="154"/>
      <c r="J3" s="1004" t="s">
        <v>675</v>
      </c>
      <c r="K3" s="1004"/>
      <c r="Q3" s="806"/>
    </row>
    <row r="4" spans="1:28" s="3" customFormat="1" ht="50.25" customHeight="1" x14ac:dyDescent="0.25">
      <c r="A4" s="1005" t="s">
        <v>674</v>
      </c>
      <c r="B4" s="1006"/>
      <c r="C4" s="1006"/>
      <c r="D4" s="1006"/>
      <c r="E4" s="1007"/>
      <c r="G4" s="984"/>
      <c r="H4" s="921"/>
      <c r="I4" s="870"/>
      <c r="J4" s="934" t="s">
        <v>600</v>
      </c>
      <c r="K4" s="921"/>
      <c r="Q4" s="807"/>
    </row>
    <row r="5" spans="1:28" s="85" customFormat="1" ht="21" customHeight="1" x14ac:dyDescent="0.7">
      <c r="A5" s="104"/>
      <c r="B5" s="104"/>
      <c r="E5" s="104"/>
      <c r="F5" s="104"/>
      <c r="G5" s="104"/>
      <c r="H5" s="104"/>
      <c r="I5" s="104"/>
      <c r="J5" s="104"/>
      <c r="K5" s="104"/>
      <c r="L5" s="104"/>
      <c r="M5" s="104"/>
      <c r="Q5" s="14"/>
    </row>
    <row r="6" spans="1:28" s="85" customFormat="1" ht="35.25" customHeight="1" x14ac:dyDescent="0.7">
      <c r="A6" s="813" t="s">
        <v>678</v>
      </c>
      <c r="B6" s="814"/>
      <c r="C6" s="874"/>
      <c r="E6" s="808" t="s">
        <v>677</v>
      </c>
      <c r="F6" s="809"/>
      <c r="G6" s="809"/>
      <c r="H6" s="810"/>
      <c r="I6" s="810"/>
      <c r="J6" s="810"/>
      <c r="K6" s="811"/>
      <c r="L6" s="104" t="s">
        <v>8</v>
      </c>
      <c r="M6" s="104"/>
      <c r="N6" s="813" t="s">
        <v>661</v>
      </c>
      <c r="O6" s="896"/>
      <c r="P6" s="896"/>
      <c r="Q6" s="897"/>
    </row>
    <row r="7" spans="1:28" s="85" customFormat="1" ht="35.25" customHeight="1" x14ac:dyDescent="0.7">
      <c r="A7" s="878" t="s">
        <v>453</v>
      </c>
      <c r="B7" s="948"/>
      <c r="C7" s="36"/>
      <c r="D7" s="56"/>
      <c r="G7" s="920" t="s">
        <v>195</v>
      </c>
      <c r="H7" s="932"/>
      <c r="J7" s="920" t="s">
        <v>196</v>
      </c>
      <c r="K7" s="932"/>
      <c r="M7" s="104"/>
      <c r="N7" s="898" t="s">
        <v>664</v>
      </c>
      <c r="O7" s="899" t="s">
        <v>665</v>
      </c>
      <c r="P7" s="898" t="s">
        <v>666</v>
      </c>
      <c r="Q7" s="898" t="s">
        <v>667</v>
      </c>
      <c r="V7" s="871" t="s">
        <v>645</v>
      </c>
      <c r="W7" s="286"/>
      <c r="X7" s="283">
        <f>SUM(Y7/H8)</f>
        <v>8.3900000000000002E-2</v>
      </c>
      <c r="Y7" s="54">
        <f>SUM(H8-C18-C30)</f>
        <v>33560</v>
      </c>
      <c r="Z7" s="872"/>
      <c r="AA7" s="283" t="e">
        <f>SUM(AB7/K8)</f>
        <v>#DIV/0!</v>
      </c>
      <c r="AB7" s="54">
        <f>SUM(K8-C18-C30)</f>
        <v>-366440</v>
      </c>
    </row>
    <row r="8" spans="1:28" s="85" customFormat="1" ht="35.25" customHeight="1" x14ac:dyDescent="0.7">
      <c r="A8" s="879" t="s">
        <v>64</v>
      </c>
      <c r="B8" s="949"/>
      <c r="C8" s="36">
        <v>340000</v>
      </c>
      <c r="D8" s="56"/>
      <c r="E8" s="918" t="s">
        <v>35</v>
      </c>
      <c r="F8" s="112"/>
      <c r="H8" s="933">
        <v>400000</v>
      </c>
      <c r="K8" s="933"/>
      <c r="M8" s="104"/>
      <c r="N8" s="900" t="s">
        <v>662</v>
      </c>
      <c r="O8" s="866">
        <v>200</v>
      </c>
      <c r="P8" s="867">
        <v>0</v>
      </c>
      <c r="Q8" s="285">
        <f>SUM(O8*P8)</f>
        <v>0</v>
      </c>
      <c r="V8" s="871" t="s">
        <v>644</v>
      </c>
      <c r="W8" s="286"/>
      <c r="X8" s="283" t="e">
        <f>SUM(Y8/H8)</f>
        <v>#DIV/0!</v>
      </c>
      <c r="Y8" s="54" t="e">
        <f>SUM(Y7/K4)*12</f>
        <v>#DIV/0!</v>
      </c>
      <c r="Z8" s="873"/>
      <c r="AA8" s="283" t="e">
        <f>SUM(AB8/K8)</f>
        <v>#DIV/0!</v>
      </c>
      <c r="AB8" s="54" t="e">
        <f>SUM(AB7/K4)*12</f>
        <v>#DIV/0!</v>
      </c>
    </row>
    <row r="9" spans="1:28" s="85" customFormat="1" ht="35.25" customHeight="1" x14ac:dyDescent="0.7">
      <c r="A9" s="879" t="s">
        <v>0</v>
      </c>
      <c r="B9" s="946">
        <f t="shared" ref="B9:B16" si="0">SUM(C9/$C$8)</f>
        <v>0</v>
      </c>
      <c r="C9" s="36">
        <v>0</v>
      </c>
      <c r="D9" s="56"/>
      <c r="E9" s="919" t="s">
        <v>78</v>
      </c>
      <c r="F9" s="145"/>
      <c r="G9" s="935">
        <f>SUM(C8/H8)</f>
        <v>0.85</v>
      </c>
      <c r="H9" s="941">
        <f>SUM(C8+C9+C10+C12)/H8</f>
        <v>0.85</v>
      </c>
      <c r="I9" s="924"/>
      <c r="J9" s="935" t="e">
        <f>SUM(C8/K8)</f>
        <v>#DIV/0!</v>
      </c>
      <c r="K9" s="941" t="e">
        <f>SUM(C8+C9+C10+C12)/K8</f>
        <v>#DIV/0!</v>
      </c>
      <c r="M9" s="104"/>
      <c r="N9" s="900" t="s">
        <v>663</v>
      </c>
      <c r="O9" s="866">
        <v>150</v>
      </c>
      <c r="P9" s="867">
        <v>0</v>
      </c>
      <c r="Q9" s="285">
        <f>SUM(O9*P9)</f>
        <v>0</v>
      </c>
      <c r="V9" s="871" t="s">
        <v>671</v>
      </c>
      <c r="W9" s="872"/>
      <c r="X9" s="283">
        <f>SUM(Y9/(C20))</f>
        <v>-5.0848484848484851E-2</v>
      </c>
      <c r="Y9" s="54">
        <f>SUM(H8-C18-C30+H39)</f>
        <v>33560</v>
      </c>
      <c r="Z9" s="872"/>
      <c r="AA9" s="283">
        <f>SUM(AB9/(C20))</f>
        <v>0.55521212121212116</v>
      </c>
      <c r="AB9" s="54">
        <f>SUM(K8-C18-C30+H39)</f>
        <v>-366440</v>
      </c>
    </row>
    <row r="10" spans="1:28" s="85" customFormat="1" ht="35.25" customHeight="1" x14ac:dyDescent="0.7">
      <c r="A10" s="879" t="s">
        <v>1</v>
      </c>
      <c r="B10" s="946">
        <f t="shared" si="0"/>
        <v>0</v>
      </c>
      <c r="C10" s="36">
        <v>0</v>
      </c>
      <c r="D10" s="56"/>
      <c r="G10" s="936"/>
      <c r="J10" s="936"/>
      <c r="M10" s="104"/>
      <c r="N10" s="900" t="s">
        <v>668</v>
      </c>
      <c r="O10" s="866">
        <v>75</v>
      </c>
      <c r="P10" s="869">
        <f>G4</f>
        <v>0</v>
      </c>
      <c r="Q10" s="285">
        <f>SUM(O10*P10)</f>
        <v>0</v>
      </c>
      <c r="V10" s="871" t="s">
        <v>670</v>
      </c>
      <c r="W10" s="872"/>
      <c r="X10" s="283" t="e">
        <f>SUM(Y10/(C20))</f>
        <v>#DIV/0!</v>
      </c>
      <c r="Y10" s="54" t="e">
        <f>SUM((Y9/K4)*12)</f>
        <v>#DIV/0!</v>
      </c>
      <c r="Z10" s="872"/>
      <c r="AA10" s="283" t="e">
        <f>SUM(AB10/(C20))</f>
        <v>#DIV/0!</v>
      </c>
      <c r="AB10" s="54" t="e">
        <f>SUM((AB9/K4)*12)</f>
        <v>#DIV/0!</v>
      </c>
    </row>
    <row r="11" spans="1:28" s="85" customFormat="1" ht="35.25" customHeight="1" x14ac:dyDescent="0.7">
      <c r="A11" s="879" t="s">
        <v>599</v>
      </c>
      <c r="B11" s="946">
        <f t="shared" si="0"/>
        <v>0</v>
      </c>
      <c r="C11" s="36">
        <v>0</v>
      </c>
      <c r="D11" s="56" t="s">
        <v>8</v>
      </c>
      <c r="E11" s="892" t="s">
        <v>672</v>
      </c>
      <c r="F11" s="112"/>
      <c r="G11" s="937">
        <f>SUM(H11/(C18-C13))</f>
        <v>9.8705882352941171E-2</v>
      </c>
      <c r="H11" s="925">
        <f>SUM(H8-C18+C13-C30)</f>
        <v>33560</v>
      </c>
      <c r="J11" s="937">
        <f>SUM(K11/(C18-C13))</f>
        <v>-1.077764705882353</v>
      </c>
      <c r="K11" s="925">
        <f>SUM(K8-C18+C13-C30)</f>
        <v>-366440</v>
      </c>
      <c r="M11" s="104"/>
      <c r="N11" s="900" t="s">
        <v>650</v>
      </c>
      <c r="O11" s="868"/>
      <c r="P11" s="868"/>
      <c r="Q11" s="285">
        <v>175000</v>
      </c>
    </row>
    <row r="12" spans="1:28" s="85" customFormat="1" ht="35.25" customHeight="1" x14ac:dyDescent="0.7">
      <c r="A12" s="879" t="s">
        <v>2</v>
      </c>
      <c r="B12" s="946">
        <f t="shared" si="0"/>
        <v>0</v>
      </c>
      <c r="C12" s="36">
        <v>0</v>
      </c>
      <c r="D12" s="56"/>
      <c r="E12" s="893" t="s">
        <v>673</v>
      </c>
      <c r="F12" s="112"/>
      <c r="G12" s="935" t="e">
        <f>SUM(H12/(C18-C13))</f>
        <v>#DIV/0!</v>
      </c>
      <c r="H12" s="926" t="e">
        <f>SUM((H11/K4)*12)</f>
        <v>#DIV/0!</v>
      </c>
      <c r="I12" s="104"/>
      <c r="J12" s="935" t="e">
        <f>SUM(K12/(C18-C13))</f>
        <v>#DIV/0!</v>
      </c>
      <c r="K12" s="926" t="e">
        <f>SUM((K11/K4)*12)</f>
        <v>#DIV/0!</v>
      </c>
      <c r="M12" s="104"/>
      <c r="N12" s="900"/>
      <c r="O12" s="868"/>
      <c r="P12" s="868"/>
      <c r="Q12" s="285">
        <v>0</v>
      </c>
    </row>
    <row r="13" spans="1:28" s="85" customFormat="1" ht="35.25" customHeight="1" x14ac:dyDescent="0.7">
      <c r="A13" s="879" t="s">
        <v>684</v>
      </c>
      <c r="B13" s="946">
        <f t="shared" si="0"/>
        <v>0</v>
      </c>
      <c r="C13" s="817">
        <f>J28</f>
        <v>0</v>
      </c>
      <c r="D13" s="56"/>
      <c r="G13" s="936"/>
      <c r="H13" s="338"/>
      <c r="J13" s="936"/>
      <c r="K13" s="338"/>
      <c r="M13" s="104"/>
      <c r="N13" s="900"/>
      <c r="O13" s="868"/>
      <c r="P13" s="868"/>
      <c r="Q13" s="285">
        <v>0</v>
      </c>
    </row>
    <row r="14" spans="1:28" s="85" customFormat="1" ht="35.25" customHeight="1" x14ac:dyDescent="0.7">
      <c r="A14" s="879" t="s">
        <v>22</v>
      </c>
      <c r="B14" s="946">
        <f t="shared" si="0"/>
        <v>0</v>
      </c>
      <c r="C14" s="817">
        <f>P19</f>
        <v>0</v>
      </c>
      <c r="D14" s="9"/>
      <c r="E14" s="950" t="s">
        <v>688</v>
      </c>
      <c r="G14" s="937">
        <f>SUM(H14/(C20))</f>
        <v>-5.0848484848484851E-2</v>
      </c>
      <c r="H14" s="925">
        <f>SUM(H8-C18-C30)</f>
        <v>33560</v>
      </c>
      <c r="J14" s="937">
        <f>SUM(K14/(C20))</f>
        <v>0.55521212121212116</v>
      </c>
      <c r="K14" s="925">
        <f>SUM(K8-C18-C30)</f>
        <v>-366440</v>
      </c>
      <c r="M14" s="104" t="s">
        <v>8</v>
      </c>
      <c r="N14" s="900"/>
      <c r="O14" s="868"/>
      <c r="P14" s="868"/>
      <c r="Q14" s="285">
        <v>0</v>
      </c>
    </row>
    <row r="15" spans="1:28" ht="35.25" customHeight="1" x14ac:dyDescent="0.7">
      <c r="A15" s="879" t="s">
        <v>597</v>
      </c>
      <c r="B15" s="946">
        <f t="shared" si="0"/>
        <v>0</v>
      </c>
      <c r="C15" s="817">
        <f>P20</f>
        <v>0</v>
      </c>
      <c r="D15" s="9"/>
      <c r="E15" s="951" t="s">
        <v>689</v>
      </c>
      <c r="F15" s="85"/>
      <c r="G15" s="935" t="e">
        <f>SUM(H15/(C20))</f>
        <v>#DIV/0!</v>
      </c>
      <c r="H15" s="926" t="e">
        <f>SUM((H14/K4)*12)</f>
        <v>#DIV/0!</v>
      </c>
      <c r="I15" s="85"/>
      <c r="J15" s="935" t="e">
        <f>SUM(K15/(C20))</f>
        <v>#DIV/0!</v>
      </c>
      <c r="K15" s="926" t="e">
        <f>SUM((K14/K4)*12)</f>
        <v>#DIV/0!</v>
      </c>
      <c r="L15" s="2"/>
      <c r="M15" s="3" t="e">
        <v>#REF!</v>
      </c>
      <c r="N15" s="900"/>
      <c r="O15" s="868"/>
      <c r="P15" s="868"/>
      <c r="Q15" s="285">
        <v>0</v>
      </c>
    </row>
    <row r="16" spans="1:28" ht="35.25" customHeight="1" x14ac:dyDescent="0.4">
      <c r="A16" s="879" t="s">
        <v>598</v>
      </c>
      <c r="B16" s="946">
        <f t="shared" si="0"/>
        <v>0</v>
      </c>
      <c r="C16" s="817">
        <f>P21</f>
        <v>0</v>
      </c>
      <c r="D16" s="9"/>
      <c r="E16" s="2"/>
      <c r="F16" s="2"/>
      <c r="G16" s="938"/>
      <c r="H16" s="2"/>
      <c r="I16" s="2"/>
      <c r="J16" s="938"/>
      <c r="K16" s="2"/>
      <c r="L16" s="2"/>
      <c r="P16" s="901" t="s">
        <v>24</v>
      </c>
      <c r="Q16" s="281">
        <f>SUM(Q8:Q15)</f>
        <v>175000</v>
      </c>
    </row>
    <row r="17" spans="1:16" ht="35.25" customHeight="1" x14ac:dyDescent="0.7">
      <c r="A17" s="879" t="s">
        <v>680</v>
      </c>
      <c r="B17" s="945">
        <f>G37</f>
        <v>0</v>
      </c>
      <c r="C17" s="817">
        <f>-H37</f>
        <v>0</v>
      </c>
      <c r="D17" s="9"/>
      <c r="E17" s="950" t="s">
        <v>690</v>
      </c>
      <c r="F17" s="85"/>
      <c r="G17" s="937">
        <f>SUM(H17/(C20))</f>
        <v>6.4242424242424243E-3</v>
      </c>
      <c r="H17" s="925">
        <f>SUM(H11-J31)</f>
        <v>-4240</v>
      </c>
      <c r="I17" s="85"/>
      <c r="J17" s="937">
        <f>SUM(K17/(C20))</f>
        <v>0.61248484848484852</v>
      </c>
      <c r="K17" s="925">
        <f>SUM(K11-J31)</f>
        <v>-404240</v>
      </c>
      <c r="L17" s="2"/>
    </row>
    <row r="18" spans="1:16" ht="35.25" customHeight="1" x14ac:dyDescent="0.7">
      <c r="A18" s="875"/>
      <c r="B18" s="876" t="s">
        <v>681</v>
      </c>
      <c r="C18" s="877">
        <f>SUM(C8+C9+C10+C11+C12+C13+C14+C15+C16+C17)</f>
        <v>340000</v>
      </c>
      <c r="D18" s="9"/>
      <c r="E18" s="952" t="s">
        <v>691</v>
      </c>
      <c r="F18" s="85"/>
      <c r="G18" s="935" t="e">
        <f>SUM(H18/(C20))</f>
        <v>#DIV/0!</v>
      </c>
      <c r="H18" s="926" t="e">
        <f>SUM((H17/K4)*12)</f>
        <v>#DIV/0!</v>
      </c>
      <c r="I18" s="85"/>
      <c r="J18" s="935" t="e">
        <f>SUM(K18/(C20))</f>
        <v>#DIV/0!</v>
      </c>
      <c r="K18" s="926" t="e">
        <f>SUM((K17/K4)*12)</f>
        <v>#DIV/0!</v>
      </c>
      <c r="L18" s="2"/>
      <c r="N18" s="813" t="s">
        <v>609</v>
      </c>
      <c r="O18" s="814"/>
      <c r="P18" s="874"/>
    </row>
    <row r="19" spans="1:16" ht="35.25" customHeight="1" x14ac:dyDescent="0.4">
      <c r="A19" s="880" t="s">
        <v>697</v>
      </c>
      <c r="B19" s="947">
        <f>SUM(C19/$C$8)</f>
        <v>2.9411764705882355</v>
      </c>
      <c r="C19" s="817">
        <f>G25</f>
        <v>1000000</v>
      </c>
      <c r="D19" s="9"/>
      <c r="E19" s="3"/>
      <c r="F19" s="3"/>
      <c r="G19" s="3"/>
      <c r="H19" s="927"/>
      <c r="I19" s="3"/>
      <c r="J19" s="3"/>
      <c r="K19" s="927"/>
      <c r="L19" s="2"/>
      <c r="N19" s="879" t="s">
        <v>22</v>
      </c>
      <c r="O19" s="819">
        <v>3.5000000000000001E-3</v>
      </c>
      <c r="P19" s="818">
        <f>SUM((H8*O19)/12)*K4</f>
        <v>0</v>
      </c>
    </row>
    <row r="20" spans="1:16" ht="35.25" customHeight="1" x14ac:dyDescent="0.7">
      <c r="A20" s="875"/>
      <c r="B20" s="876" t="s">
        <v>669</v>
      </c>
      <c r="C20" s="877">
        <f>SUM(C18-C19)</f>
        <v>-660000</v>
      </c>
      <c r="D20" s="9"/>
      <c r="E20" s="892" t="s">
        <v>97</v>
      </c>
      <c r="F20" s="145"/>
      <c r="G20" s="942" t="e">
        <f>SUM(C9/G4)</f>
        <v>#DIV/0!</v>
      </c>
      <c r="H20" s="928" t="e">
        <f>SUM(C9/H4)</f>
        <v>#DIV/0!</v>
      </c>
      <c r="I20" s="85"/>
      <c r="J20" s="143" t="s">
        <v>8</v>
      </c>
      <c r="K20" s="14" t="s">
        <v>8</v>
      </c>
      <c r="L20" s="2"/>
      <c r="N20" s="879" t="s">
        <v>597</v>
      </c>
      <c r="O20" s="820">
        <v>200</v>
      </c>
      <c r="P20" s="818">
        <f>SUM(O20*K4)</f>
        <v>0</v>
      </c>
    </row>
    <row r="21" spans="1:16" ht="35.25" customHeight="1" x14ac:dyDescent="0.4">
      <c r="A21" s="1"/>
      <c r="B21" s="1"/>
      <c r="C21" s="1"/>
      <c r="D21" s="9"/>
      <c r="E21" s="953" t="s">
        <v>98</v>
      </c>
      <c r="F21" s="145"/>
      <c r="G21" s="943" t="e">
        <f>SUM(H8/G4)</f>
        <v>#DIV/0!</v>
      </c>
      <c r="H21" s="929" t="e">
        <f>SUM(H8/H4)</f>
        <v>#DIV/0!</v>
      </c>
      <c r="I21" s="2"/>
      <c r="J21" s="931" t="e">
        <f>SUM(K8/G4)</f>
        <v>#DIV/0!</v>
      </c>
      <c r="K21" s="930" t="e">
        <f>SUM(K8/H4)</f>
        <v>#DIV/0!</v>
      </c>
      <c r="L21" s="2"/>
      <c r="N21" s="879" t="s">
        <v>598</v>
      </c>
      <c r="O21" s="819">
        <v>1.17E-2</v>
      </c>
      <c r="P21" s="818">
        <f>SUM(C8*O21)/12*K4</f>
        <v>0</v>
      </c>
    </row>
    <row r="22" spans="1:16" ht="35.25" customHeight="1" x14ac:dyDescent="0.7">
      <c r="A22" s="884" t="s">
        <v>679</v>
      </c>
      <c r="B22" s="885"/>
      <c r="C22" s="886"/>
      <c r="D22" s="9"/>
      <c r="E22" s="893" t="s">
        <v>321</v>
      </c>
      <c r="F22" s="145"/>
      <c r="G22" s="939">
        <f>SUM(H11/H8)</f>
        <v>8.3900000000000002E-2</v>
      </c>
      <c r="H22" s="940">
        <f>SUM(H14/H8)</f>
        <v>8.3900000000000002E-2</v>
      </c>
      <c r="I22" s="924"/>
      <c r="J22" s="939">
        <f>SUM(AB7/H8)</f>
        <v>-0.91610000000000003</v>
      </c>
      <c r="K22" s="940" t="e">
        <f>SUM(K14/K8)</f>
        <v>#DIV/0!</v>
      </c>
      <c r="L22" s="2"/>
    </row>
    <row r="23" spans="1:16" ht="35.25" customHeight="1" x14ac:dyDescent="0.7">
      <c r="A23" s="881" t="s">
        <v>606</v>
      </c>
      <c r="B23" s="944">
        <v>0.05</v>
      </c>
      <c r="C23" s="922">
        <f>H8*B23</f>
        <v>20000</v>
      </c>
      <c r="D23" s="9"/>
      <c r="E23" s="104"/>
      <c r="F23" s="104"/>
      <c r="G23" s="85"/>
      <c r="H23" s="104"/>
      <c r="I23" s="104"/>
      <c r="J23" s="104"/>
      <c r="K23" s="104"/>
      <c r="L23" s="2"/>
      <c r="N23" s="894" t="s">
        <v>651</v>
      </c>
      <c r="O23" s="894" t="s">
        <v>351</v>
      </c>
      <c r="P23" s="894" t="s">
        <v>652</v>
      </c>
    </row>
    <row r="24" spans="1:16" ht="35.25" customHeight="1" x14ac:dyDescent="0.4">
      <c r="A24" s="881" t="s">
        <v>680</v>
      </c>
      <c r="B24" s="945">
        <f>G38</f>
        <v>0</v>
      </c>
      <c r="C24" s="922">
        <f>-H38</f>
        <v>0</v>
      </c>
      <c r="D24" s="9"/>
      <c r="E24" s="688" t="s">
        <v>683</v>
      </c>
      <c r="F24" s="689"/>
      <c r="G24" s="912"/>
      <c r="H24" s="910"/>
      <c r="I24" s="910"/>
      <c r="J24" s="910"/>
      <c r="K24" s="913"/>
      <c r="L24" s="2"/>
      <c r="N24" s="895" t="s">
        <v>653</v>
      </c>
      <c r="O24" s="895" t="s">
        <v>657</v>
      </c>
      <c r="P24" s="895" t="s">
        <v>656</v>
      </c>
    </row>
    <row r="25" spans="1:16" ht="35.25" customHeight="1" x14ac:dyDescent="0.4">
      <c r="A25" s="882" t="s">
        <v>595</v>
      </c>
      <c r="B25" s="946">
        <f>SUM(C25/$C$8)</f>
        <v>1.2941176470588236E-3</v>
      </c>
      <c r="C25" s="922">
        <f>P30</f>
        <v>440</v>
      </c>
      <c r="D25" s="9"/>
      <c r="E25" s="903" t="s">
        <v>697</v>
      </c>
      <c r="F25" s="1"/>
      <c r="G25" s="909">
        <v>1000000</v>
      </c>
      <c r="H25" s="1"/>
      <c r="I25" s="1"/>
      <c r="J25" s="1"/>
      <c r="K25" s="1"/>
      <c r="L25" s="2"/>
      <c r="N25" s="769" t="s">
        <v>654</v>
      </c>
      <c r="O25" s="769" t="s">
        <v>658</v>
      </c>
      <c r="P25" s="769" t="s">
        <v>656</v>
      </c>
    </row>
    <row r="26" spans="1:16" ht="35.25" customHeight="1" x14ac:dyDescent="0.4">
      <c r="A26" s="882" t="s">
        <v>594</v>
      </c>
      <c r="B26" s="946">
        <f>SUM(C26/$C$8)</f>
        <v>5.2941176470588233E-3</v>
      </c>
      <c r="C26" s="922">
        <f>P31</f>
        <v>1800</v>
      </c>
      <c r="D26" s="9"/>
      <c r="E26" s="1"/>
      <c r="F26" s="1"/>
      <c r="G26" s="1"/>
      <c r="H26" s="1"/>
      <c r="I26" s="1"/>
      <c r="J26" s="1"/>
      <c r="K26" s="1"/>
      <c r="L26" s="2"/>
      <c r="N26" s="895" t="s">
        <v>655</v>
      </c>
      <c r="O26" s="895" t="s">
        <v>660</v>
      </c>
      <c r="P26" s="895" t="s">
        <v>656</v>
      </c>
    </row>
    <row r="27" spans="1:16" ht="35.25" customHeight="1" x14ac:dyDescent="0.4">
      <c r="A27" s="882" t="s">
        <v>596</v>
      </c>
      <c r="B27" s="946">
        <f>SUM(C27/$C$8)</f>
        <v>8.8235294117647058E-3</v>
      </c>
      <c r="C27" s="36">
        <v>3000</v>
      </c>
      <c r="D27" s="9"/>
      <c r="E27" s="903" t="s">
        <v>54</v>
      </c>
      <c r="F27" s="1"/>
      <c r="G27" s="902" t="s">
        <v>204</v>
      </c>
      <c r="H27" s="902" t="s">
        <v>685</v>
      </c>
      <c r="I27" s="13"/>
      <c r="J27" s="902" t="s">
        <v>686</v>
      </c>
      <c r="K27" s="1"/>
      <c r="L27" s="2"/>
      <c r="N27" s="769" t="s">
        <v>659</v>
      </c>
      <c r="O27" s="769" t="s">
        <v>660</v>
      </c>
      <c r="P27" s="769" t="s">
        <v>656</v>
      </c>
    </row>
    <row r="28" spans="1:16" ht="35.25" customHeight="1" x14ac:dyDescent="0.7">
      <c r="A28" s="881" t="s">
        <v>190</v>
      </c>
      <c r="B28" s="944">
        <v>3.0000000000000001E-3</v>
      </c>
      <c r="C28" s="922">
        <f>SUM(H8*B28)</f>
        <v>1200</v>
      </c>
      <c r="D28" s="9"/>
      <c r="E28" s="1"/>
      <c r="F28" s="104"/>
      <c r="G28" s="914">
        <v>0.09</v>
      </c>
      <c r="H28" s="916">
        <f>SUM((G28*G25)/12)</f>
        <v>7500</v>
      </c>
      <c r="I28" s="911"/>
      <c r="J28" s="916">
        <f>SUM(H28*K4)</f>
        <v>0</v>
      </c>
      <c r="K28" s="1"/>
      <c r="L28" s="2"/>
      <c r="N28" s="85"/>
      <c r="O28" s="15"/>
      <c r="P28" s="85"/>
    </row>
    <row r="29" spans="1:16" ht="35.25" customHeight="1" x14ac:dyDescent="0.4">
      <c r="A29" s="883" t="s">
        <v>527</v>
      </c>
      <c r="B29" s="946">
        <f>SUM(C29/$C$8)</f>
        <v>0</v>
      </c>
      <c r="C29" s="816">
        <v>0</v>
      </c>
      <c r="D29" s="9"/>
      <c r="E29" s="1"/>
      <c r="F29" s="1"/>
      <c r="G29" s="1"/>
      <c r="H29" s="1"/>
      <c r="I29" s="1"/>
      <c r="J29" s="1"/>
      <c r="K29" s="1"/>
      <c r="L29" s="2"/>
      <c r="N29" s="884" t="s">
        <v>610</v>
      </c>
      <c r="O29" s="890"/>
      <c r="P29" s="891"/>
    </row>
    <row r="30" spans="1:16" ht="35.25" customHeight="1" x14ac:dyDescent="0.4">
      <c r="A30" s="887"/>
      <c r="B30" s="888" t="s">
        <v>682</v>
      </c>
      <c r="C30" s="923">
        <f>SUM(C23+C24+C25+C26+C27+C28+C29)</f>
        <v>26440</v>
      </c>
      <c r="D30" s="9"/>
      <c r="E30" s="903" t="s">
        <v>692</v>
      </c>
      <c r="F30" s="1"/>
      <c r="G30" s="902" t="s">
        <v>693</v>
      </c>
      <c r="H30" s="902" t="s">
        <v>694</v>
      </c>
      <c r="I30" s="13"/>
      <c r="J30" s="902" t="s">
        <v>695</v>
      </c>
      <c r="K30" s="902" t="s">
        <v>696</v>
      </c>
      <c r="L30" s="1"/>
      <c r="N30" s="882" t="s">
        <v>595</v>
      </c>
      <c r="O30" s="37">
        <v>1.0999999999999999E-2</v>
      </c>
      <c r="P30" s="821">
        <f>SUM((H8*O30))/10</f>
        <v>440</v>
      </c>
    </row>
    <row r="31" spans="1:16" ht="35.25" customHeight="1" x14ac:dyDescent="0.4">
      <c r="A31" s="887"/>
      <c r="B31" s="888" t="s">
        <v>607</v>
      </c>
      <c r="C31" s="923">
        <f>SUM(C18+C30)</f>
        <v>366440</v>
      </c>
      <c r="D31" s="9"/>
      <c r="E31" s="1"/>
      <c r="F31" s="104"/>
      <c r="G31" s="681">
        <v>5000</v>
      </c>
      <c r="H31" s="914">
        <v>0.45</v>
      </c>
      <c r="I31" s="911"/>
      <c r="J31" s="10">
        <f>SUM(H11-G31)*G34*H31</f>
        <v>37800</v>
      </c>
      <c r="K31" s="917">
        <f>SUM(J31/G25)</f>
        <v>3.78E-2</v>
      </c>
      <c r="L31" s="1"/>
      <c r="M31" s="684" t="s">
        <v>8</v>
      </c>
      <c r="N31" s="882" t="s">
        <v>594</v>
      </c>
      <c r="O31" s="37">
        <v>4.4999999999999998E-2</v>
      </c>
      <c r="P31" s="821">
        <f>SUM((O31*H8))/10</f>
        <v>1800</v>
      </c>
    </row>
    <row r="32" spans="1:16" ht="35.25" customHeight="1" x14ac:dyDescent="0.7">
      <c r="A32" s="85"/>
      <c r="B32" s="85"/>
      <c r="C32" s="85"/>
      <c r="D32" s="9"/>
      <c r="E32" s="1"/>
      <c r="F32" s="1"/>
      <c r="G32" s="1"/>
      <c r="H32" s="1"/>
      <c r="I32" s="1"/>
      <c r="J32" s="1"/>
      <c r="K32" s="1"/>
      <c r="L32" s="2"/>
      <c r="M32" s="684"/>
      <c r="N32" s="1"/>
      <c r="O32" s="1"/>
      <c r="P32" s="1"/>
    </row>
    <row r="33" spans="1:16" ht="35.25" customHeight="1" x14ac:dyDescent="0.7">
      <c r="A33" s="987" t="s">
        <v>702</v>
      </c>
      <c r="B33" s="988"/>
      <c r="C33" s="989"/>
      <c r="D33" s="85"/>
      <c r="E33" s="1"/>
      <c r="F33" s="1"/>
      <c r="G33" s="902" t="s">
        <v>144</v>
      </c>
      <c r="H33" s="1"/>
      <c r="I33" s="1"/>
      <c r="J33" s="1"/>
      <c r="K33" s="1"/>
      <c r="L33" s="2"/>
      <c r="M33" s="684"/>
      <c r="N33" s="884" t="s">
        <v>611</v>
      </c>
      <c r="O33" s="890"/>
    </row>
    <row r="34" spans="1:16" ht="47.25" customHeight="1" x14ac:dyDescent="0.7">
      <c r="A34" s="990" t="s">
        <v>274</v>
      </c>
      <c r="B34" s="946"/>
      <c r="C34" s="991">
        <v>2400</v>
      </c>
      <c r="D34" s="85"/>
      <c r="E34" s="1"/>
      <c r="F34" s="1"/>
      <c r="G34" s="917">
        <f>SUM(G25/C18)</f>
        <v>2.9411764705882355</v>
      </c>
      <c r="H34" s="1"/>
      <c r="I34" s="1"/>
      <c r="J34" s="1"/>
      <c r="K34" s="1"/>
      <c r="L34" s="2"/>
      <c r="M34" s="684"/>
      <c r="N34" s="889" t="s">
        <v>601</v>
      </c>
      <c r="O34" s="812">
        <v>4.5</v>
      </c>
      <c r="P34" s="85"/>
    </row>
    <row r="35" spans="1:16" ht="35.25" customHeight="1" x14ac:dyDescent="0.7">
      <c r="A35" s="85"/>
      <c r="B35" s="85"/>
      <c r="C35" s="85"/>
      <c r="D35" s="85"/>
      <c r="E35" s="1"/>
      <c r="F35" s="1"/>
      <c r="G35" s="1"/>
      <c r="H35" s="1"/>
      <c r="I35" s="1"/>
      <c r="J35" s="1"/>
      <c r="K35" s="1"/>
      <c r="L35" s="2"/>
      <c r="M35" s="684"/>
      <c r="N35" s="889" t="s">
        <v>602</v>
      </c>
      <c r="O35" s="812">
        <v>4.5</v>
      </c>
      <c r="P35" s="85"/>
    </row>
    <row r="36" spans="1:16" s="85" customFormat="1" ht="27" customHeight="1" x14ac:dyDescent="0.7">
      <c r="A36" s="992" t="s">
        <v>703</v>
      </c>
      <c r="B36" s="993"/>
      <c r="C36" s="994"/>
      <c r="E36" s="688" t="s">
        <v>687</v>
      </c>
      <c r="F36" s="689"/>
      <c r="G36" s="689"/>
      <c r="H36" s="690"/>
      <c r="I36" s="690"/>
      <c r="J36" s="690"/>
      <c r="K36" s="691"/>
      <c r="L36" s="104" t="s">
        <v>8</v>
      </c>
      <c r="M36" s="104"/>
      <c r="N36" s="889" t="s">
        <v>603</v>
      </c>
      <c r="O36" s="812">
        <v>2.2000000000000002</v>
      </c>
    </row>
    <row r="37" spans="1:16" s="85" customFormat="1" ht="27" customHeight="1" x14ac:dyDescent="0.7">
      <c r="A37" s="995" t="s">
        <v>704</v>
      </c>
      <c r="B37" s="998"/>
      <c r="C37" s="996">
        <f>SUM(C34*12)</f>
        <v>28800</v>
      </c>
      <c r="E37" s="907" t="s">
        <v>322</v>
      </c>
      <c r="F37" s="104"/>
      <c r="G37" s="144">
        <v>0</v>
      </c>
      <c r="H37" s="6">
        <f>SUM(C8*G37)</f>
        <v>0</v>
      </c>
      <c r="I37" s="1"/>
      <c r="J37" s="1"/>
      <c r="K37" s="1"/>
      <c r="L37" s="104"/>
      <c r="M37" s="104"/>
      <c r="N37" s="889" t="s">
        <v>604</v>
      </c>
      <c r="O37" s="812">
        <v>2.2000000000000002</v>
      </c>
    </row>
    <row r="38" spans="1:16" s="85" customFormat="1" ht="27" customHeight="1" x14ac:dyDescent="0.7">
      <c r="A38" s="995" t="s">
        <v>20</v>
      </c>
      <c r="B38" s="999">
        <v>0.05</v>
      </c>
      <c r="C38" s="996">
        <f>SUM(C37*B38)</f>
        <v>1440</v>
      </c>
      <c r="E38" s="907" t="s">
        <v>526</v>
      </c>
      <c r="F38" s="104"/>
      <c r="G38" s="144">
        <v>0</v>
      </c>
      <c r="H38" s="6">
        <f>SUM(H8*G38)</f>
        <v>0</v>
      </c>
      <c r="I38" s="1"/>
      <c r="J38" s="1"/>
      <c r="K38" s="1"/>
      <c r="L38" s="104"/>
      <c r="M38" s="104"/>
      <c r="N38" s="889" t="s">
        <v>605</v>
      </c>
      <c r="O38" s="812">
        <v>3</v>
      </c>
    </row>
    <row r="39" spans="1:16" s="85" customFormat="1" ht="27" customHeight="1" x14ac:dyDescent="0.7">
      <c r="A39" s="995" t="s">
        <v>705</v>
      </c>
      <c r="B39" s="999">
        <v>0.38</v>
      </c>
      <c r="C39" s="996">
        <f>SUM(C37*B39)</f>
        <v>10944</v>
      </c>
      <c r="E39" s="904" t="s">
        <v>608</v>
      </c>
      <c r="F39" s="3"/>
      <c r="G39" s="905"/>
      <c r="H39" s="906">
        <f>SUM(H37:H38)</f>
        <v>0</v>
      </c>
      <c r="I39" s="1"/>
      <c r="J39" s="1"/>
      <c r="K39" s="1"/>
      <c r="L39" s="104"/>
      <c r="M39" s="104"/>
    </row>
    <row r="40" spans="1:16" s="85" customFormat="1" ht="27" customHeight="1" x14ac:dyDescent="0.7">
      <c r="A40" s="995" t="s">
        <v>706</v>
      </c>
      <c r="B40" s="997"/>
      <c r="C40" s="996">
        <f>SUM(C37-C38-C39)</f>
        <v>16416</v>
      </c>
      <c r="E40" s="315" t="s">
        <v>37</v>
      </c>
      <c r="L40" s="104"/>
      <c r="M40" s="104"/>
    </row>
    <row r="41" spans="1:16" s="3" customFormat="1" ht="26.25" customHeight="1" x14ac:dyDescent="0.4">
      <c r="A41" s="995" t="s">
        <v>33</v>
      </c>
      <c r="B41" s="2"/>
      <c r="C41" s="1000">
        <f>SUM(C40/C8)</f>
        <v>4.8282352941176471E-2</v>
      </c>
      <c r="D41" s="2"/>
      <c r="E41" s="315" t="s">
        <v>74</v>
      </c>
      <c r="F41" s="2"/>
      <c r="G41" s="2"/>
      <c r="H41" s="2"/>
      <c r="I41" s="2"/>
      <c r="J41" s="2"/>
      <c r="K41" s="2"/>
      <c r="L41" s="2"/>
    </row>
    <row r="42" spans="1:16" s="3" customFormat="1" ht="26.25" customHeight="1" x14ac:dyDescent="0.4">
      <c r="D42" s="2"/>
      <c r="E42" s="315" t="s">
        <v>37</v>
      </c>
      <c r="F42" s="2"/>
      <c r="G42" s="2"/>
      <c r="H42" s="2"/>
      <c r="I42" s="2"/>
      <c r="J42" s="2"/>
      <c r="K42" s="2"/>
      <c r="L42" s="2"/>
    </row>
    <row r="43" spans="1:16" s="3" customFormat="1" ht="26.25" customHeight="1" x14ac:dyDescent="0.4">
      <c r="A43" s="992" t="s">
        <v>707</v>
      </c>
      <c r="B43" s="993"/>
      <c r="C43" s="994"/>
      <c r="D43" s="2"/>
      <c r="E43" s="2"/>
      <c r="F43" s="2"/>
      <c r="G43" s="2"/>
      <c r="H43" s="2"/>
      <c r="I43" s="2"/>
      <c r="J43" s="2"/>
      <c r="K43" s="2"/>
      <c r="L43" s="2"/>
    </row>
    <row r="44" spans="1:16" s="3" customFormat="1" ht="26.25" customHeight="1" x14ac:dyDescent="0.5">
      <c r="A44" s="995" t="s">
        <v>710</v>
      </c>
      <c r="B44" s="998"/>
      <c r="C44" s="996">
        <f>SUM(C41*12)</f>
        <v>0.57938823529411765</v>
      </c>
      <c r="D44" s="2"/>
      <c r="E44" s="2"/>
      <c r="F44" s="2"/>
      <c r="G44" s="2"/>
      <c r="H44" s="2"/>
      <c r="I44" s="2"/>
      <c r="J44" s="2"/>
      <c r="K44" s="2"/>
      <c r="L44" s="2"/>
    </row>
    <row r="45" spans="1:16" s="3" customFormat="1" ht="26.25" customHeight="1" x14ac:dyDescent="0.5">
      <c r="A45" s="995" t="s">
        <v>708</v>
      </c>
      <c r="B45" s="999">
        <v>0.05</v>
      </c>
      <c r="C45" s="996">
        <f>SUM(C44*B45)</f>
        <v>2.8969411764705882E-2</v>
      </c>
      <c r="D45" s="2"/>
      <c r="E45" s="2"/>
      <c r="F45" s="2"/>
      <c r="G45" s="2"/>
      <c r="H45" s="2"/>
      <c r="I45" s="2"/>
      <c r="J45" s="2"/>
      <c r="K45" s="2"/>
      <c r="L45" s="2"/>
    </row>
    <row r="46" spans="1:16" s="3" customFormat="1" ht="26.25" customHeight="1" x14ac:dyDescent="0.5">
      <c r="A46" s="995" t="s">
        <v>709</v>
      </c>
      <c r="B46" s="999">
        <v>0.38</v>
      </c>
      <c r="C46" s="996">
        <f>SUM(C44*B46)</f>
        <v>0.22016752941176471</v>
      </c>
      <c r="D46" s="2"/>
      <c r="E46" s="2"/>
      <c r="F46" s="2"/>
      <c r="G46" s="2"/>
      <c r="H46" s="2"/>
      <c r="I46" s="2"/>
      <c r="J46" s="2"/>
      <c r="K46" s="2"/>
      <c r="L46" s="2"/>
    </row>
    <row r="47" spans="1:16" s="3" customFormat="1" ht="26.25" customHeight="1" x14ac:dyDescent="0.5">
      <c r="A47" s="995" t="s">
        <v>706</v>
      </c>
      <c r="B47" s="997"/>
      <c r="C47" s="996">
        <f>SUM(C44-C45-C46)</f>
        <v>0.33025129411764703</v>
      </c>
      <c r="D47" s="2"/>
      <c r="E47" s="2"/>
      <c r="F47" s="2"/>
      <c r="G47" s="2"/>
      <c r="H47" s="2"/>
      <c r="I47" s="2"/>
      <c r="J47" s="2"/>
      <c r="K47" s="2"/>
      <c r="L47" s="2"/>
    </row>
    <row r="48" spans="1:16" s="3" customFormat="1" ht="26.25" customHeight="1" x14ac:dyDescent="0.4">
      <c r="A48" s="995" t="s">
        <v>33</v>
      </c>
      <c r="B48" s="2"/>
      <c r="C48" s="1000" t="e">
        <f>SUM(C47/C15)</f>
        <v>#DIV/0!</v>
      </c>
      <c r="D48" s="2"/>
      <c r="E48" s="2"/>
      <c r="F48" s="2"/>
      <c r="G48" s="2"/>
      <c r="H48" s="2"/>
      <c r="I48" s="2"/>
      <c r="J48" s="2"/>
      <c r="K48" s="2"/>
      <c r="L48" s="2"/>
    </row>
    <row r="49" spans="1:12" s="3" customFormat="1" ht="26.25" customHeight="1" x14ac:dyDescent="0.4">
      <c r="A49" s="2"/>
      <c r="B49" s="2"/>
      <c r="C49" s="2"/>
      <c r="D49" s="2"/>
      <c r="E49" s="2"/>
      <c r="F49" s="2"/>
      <c r="G49" s="2"/>
      <c r="H49" s="2"/>
      <c r="I49" s="2"/>
      <c r="J49" s="2"/>
      <c r="K49" s="2"/>
      <c r="L49" s="2"/>
    </row>
    <row r="50" spans="1:12" s="3" customFormat="1" ht="26.25" customHeight="1" x14ac:dyDescent="0.4">
      <c r="A50" s="2"/>
      <c r="B50" s="2"/>
      <c r="C50" s="2"/>
      <c r="D50" s="2"/>
      <c r="E50" s="2"/>
      <c r="F50" s="2"/>
      <c r="G50" s="2"/>
      <c r="H50" s="2"/>
      <c r="I50" s="2"/>
      <c r="J50" s="2"/>
      <c r="K50" s="2"/>
      <c r="L50" s="2"/>
    </row>
    <row r="51" spans="1:12" s="3" customFormat="1" ht="26.25" customHeight="1" x14ac:dyDescent="0.4">
      <c r="A51" s="2"/>
      <c r="B51" s="2"/>
      <c r="C51" s="2"/>
      <c r="D51" s="2"/>
      <c r="E51" s="2"/>
      <c r="F51" s="2"/>
      <c r="G51" s="2"/>
      <c r="H51" s="2"/>
      <c r="I51" s="2"/>
      <c r="J51" s="2"/>
      <c r="K51" s="2"/>
      <c r="L51" s="2"/>
    </row>
    <row r="52" spans="1:12" s="3" customFormat="1" ht="26.25" customHeight="1" x14ac:dyDescent="0.4">
      <c r="A52" s="2"/>
      <c r="B52" s="2"/>
      <c r="C52" s="2"/>
      <c r="D52" s="2"/>
      <c r="E52" s="2"/>
      <c r="F52" s="2"/>
      <c r="G52" s="2"/>
      <c r="H52" s="2"/>
      <c r="I52" s="2"/>
      <c r="J52" s="2"/>
      <c r="K52" s="2"/>
      <c r="L52" s="2"/>
    </row>
    <row r="53" spans="1:12" s="3" customFormat="1" ht="26.25" customHeight="1" x14ac:dyDescent="0.4">
      <c r="A53" s="2"/>
      <c r="B53" s="2"/>
      <c r="C53" s="2"/>
      <c r="D53" s="2"/>
      <c r="E53" s="2"/>
      <c r="F53" s="2"/>
      <c r="G53" s="2"/>
      <c r="H53" s="2"/>
      <c r="I53" s="2"/>
      <c r="J53" s="2"/>
      <c r="K53" s="2"/>
      <c r="L53" s="2"/>
    </row>
    <row r="54" spans="1:12" s="3" customFormat="1" ht="29.25" customHeight="1" x14ac:dyDescent="0.4">
      <c r="D54" s="2"/>
      <c r="H54" s="2"/>
      <c r="I54" s="2"/>
      <c r="J54" s="2"/>
      <c r="K54" s="2"/>
      <c r="L54" s="2"/>
    </row>
    <row r="55" spans="1:12" s="3" customFormat="1" ht="29.25" customHeight="1" x14ac:dyDescent="0.4">
      <c r="D55" s="2"/>
      <c r="H55" s="2"/>
      <c r="I55" s="2"/>
      <c r="J55" s="2"/>
      <c r="K55" s="2"/>
      <c r="L55" s="2"/>
    </row>
    <row r="56" spans="1:12" s="3" customFormat="1" ht="47.25" customHeight="1" x14ac:dyDescent="0.4">
      <c r="D56" s="2"/>
      <c r="H56" s="2"/>
      <c r="I56" s="2"/>
      <c r="J56" s="2"/>
      <c r="K56" s="2"/>
      <c r="L56" s="2"/>
    </row>
    <row r="57" spans="1:12" s="3" customFormat="1" ht="26.25" customHeight="1" x14ac:dyDescent="0.4">
      <c r="D57" s="915"/>
      <c r="H57" s="2"/>
      <c r="I57" s="2"/>
      <c r="J57" s="2"/>
      <c r="K57" s="2"/>
      <c r="L57" s="2"/>
    </row>
    <row r="58" spans="1:12" s="3" customFormat="1" ht="29.25" customHeight="1" x14ac:dyDescent="0.4">
      <c r="D58" s="2"/>
      <c r="H58" s="2"/>
      <c r="I58" s="2"/>
      <c r="J58" s="2"/>
      <c r="K58" s="2"/>
      <c r="L58" s="2"/>
    </row>
    <row r="59" spans="1:12" s="3" customFormat="1" ht="29.25" customHeight="1" x14ac:dyDescent="0.4">
      <c r="D59" s="2"/>
      <c r="H59" s="2"/>
      <c r="I59" s="2"/>
      <c r="J59" s="2"/>
      <c r="K59" s="2"/>
      <c r="L59" s="2"/>
    </row>
    <row r="60" spans="1:12" s="3" customFormat="1" ht="29.25" customHeight="1" x14ac:dyDescent="0.4">
      <c r="D60" s="2"/>
      <c r="H60" s="2"/>
      <c r="I60" s="2"/>
      <c r="J60" s="2"/>
      <c r="K60" s="2"/>
      <c r="L60" s="2"/>
    </row>
    <row r="61" spans="1:12" s="3" customFormat="1" ht="29.25" customHeight="1" x14ac:dyDescent="0.4">
      <c r="D61" s="2"/>
      <c r="H61" s="2"/>
      <c r="I61" s="2"/>
      <c r="J61" s="2"/>
      <c r="K61" s="2"/>
      <c r="L61" s="2"/>
    </row>
    <row r="62" spans="1:12" s="3" customFormat="1" ht="26.25" customHeight="1" x14ac:dyDescent="0.4">
      <c r="A62" s="2"/>
      <c r="B62" s="2"/>
      <c r="C62" s="2"/>
      <c r="D62" s="2"/>
      <c r="H62" s="2"/>
      <c r="I62" s="2"/>
      <c r="J62" s="2"/>
      <c r="K62" s="2"/>
      <c r="L62" s="2"/>
    </row>
    <row r="63" spans="1:12" s="3" customFormat="1" ht="26.25" customHeight="1" x14ac:dyDescent="0.4">
      <c r="A63" s="2"/>
      <c r="B63" s="2"/>
      <c r="C63" s="2">
        <v>323</v>
      </c>
      <c r="D63" s="2"/>
      <c r="H63" s="2"/>
      <c r="I63" s="2"/>
      <c r="J63" s="2"/>
      <c r="K63" s="2"/>
      <c r="L63" s="2"/>
    </row>
    <row r="64" spans="1:12" s="3" customFormat="1" ht="26.25" customHeight="1" x14ac:dyDescent="0.4">
      <c r="A64" s="2"/>
      <c r="B64" s="2"/>
      <c r="C64" s="2"/>
      <c r="D64" s="2"/>
      <c r="H64" s="2"/>
      <c r="I64" s="2"/>
      <c r="J64" s="2"/>
      <c r="K64" s="2"/>
      <c r="L64" s="2"/>
    </row>
    <row r="65" spans="1:12" s="3" customFormat="1" ht="26.25" customHeight="1" x14ac:dyDescent="0.4">
      <c r="A65" s="2"/>
      <c r="B65" s="2"/>
      <c r="C65" s="2"/>
      <c r="D65" s="2"/>
      <c r="H65" s="2"/>
      <c r="I65" s="2"/>
      <c r="J65" s="2"/>
      <c r="K65" s="2"/>
      <c r="L65" s="2"/>
    </row>
    <row r="66" spans="1:12" s="3" customFormat="1" ht="26.25" customHeight="1" x14ac:dyDescent="0.4">
      <c r="A66" s="2"/>
      <c r="B66" s="2"/>
      <c r="C66" s="2"/>
      <c r="D66" s="2"/>
      <c r="H66" s="2"/>
      <c r="I66" s="2"/>
      <c r="J66" s="2"/>
      <c r="K66" s="2"/>
      <c r="L66" s="2"/>
    </row>
    <row r="67" spans="1:12" s="3" customFormat="1" ht="26.25" customHeight="1" x14ac:dyDescent="0.4">
      <c r="A67" s="2"/>
      <c r="B67" s="2"/>
      <c r="C67" s="2"/>
      <c r="D67" s="2"/>
      <c r="H67" s="2"/>
      <c r="I67" s="2"/>
      <c r="J67" s="2"/>
      <c r="K67" s="2"/>
      <c r="L67" s="2"/>
    </row>
    <row r="68" spans="1:12" s="3" customFormat="1" ht="26.25" customHeight="1" x14ac:dyDescent="0.4">
      <c r="A68" s="2"/>
      <c r="B68" s="2"/>
      <c r="C68" s="2"/>
      <c r="D68" s="2"/>
      <c r="H68" s="2"/>
      <c r="I68" s="2"/>
      <c r="J68" s="2"/>
      <c r="K68" s="2"/>
      <c r="L68" s="2"/>
    </row>
    <row r="69" spans="1:12" s="3" customFormat="1" ht="26.25" customHeight="1" x14ac:dyDescent="0.4">
      <c r="A69" s="2"/>
      <c r="B69" s="2"/>
      <c r="C69" s="2"/>
      <c r="D69" s="2"/>
      <c r="H69" s="2"/>
      <c r="I69" s="2"/>
      <c r="J69" s="2"/>
      <c r="K69" s="2"/>
      <c r="L69" s="2"/>
    </row>
    <row r="70" spans="1:12" s="3" customFormat="1" ht="26.25" customHeight="1" x14ac:dyDescent="0.4">
      <c r="A70" s="2"/>
      <c r="B70" s="2"/>
      <c r="C70" s="2"/>
      <c r="D70" s="2"/>
      <c r="H70" s="2"/>
      <c r="I70" s="2"/>
      <c r="J70" s="2"/>
      <c r="K70" s="2"/>
      <c r="L70" s="2"/>
    </row>
    <row r="71" spans="1:12" s="3" customFormat="1" ht="26.25" customHeight="1" x14ac:dyDescent="0.4">
      <c r="A71" s="2"/>
      <c r="B71" s="2"/>
      <c r="C71" s="2"/>
      <c r="D71" s="2"/>
      <c r="H71" s="2"/>
      <c r="I71" s="2"/>
      <c r="J71" s="2"/>
      <c r="K71" s="2"/>
      <c r="L71" s="2"/>
    </row>
    <row r="72" spans="1:12" s="3" customFormat="1" ht="26.25" customHeight="1" x14ac:dyDescent="0.4">
      <c r="A72" s="2"/>
      <c r="B72" s="2"/>
      <c r="C72" s="2"/>
      <c r="D72" s="2"/>
      <c r="H72" s="2"/>
      <c r="I72" s="2"/>
      <c r="J72" s="2"/>
      <c r="K72" s="2"/>
      <c r="L72" s="2"/>
    </row>
    <row r="73" spans="1:12" s="3" customFormat="1" ht="26.25" customHeight="1" x14ac:dyDescent="0.4">
      <c r="A73" s="2"/>
      <c r="B73" s="2"/>
      <c r="C73" s="2"/>
      <c r="D73" s="2"/>
      <c r="H73" s="2"/>
      <c r="I73" s="2"/>
      <c r="J73" s="2"/>
      <c r="K73" s="2"/>
      <c r="L73" s="2"/>
    </row>
    <row r="74" spans="1:12" s="3" customFormat="1" ht="26.25" customHeight="1" x14ac:dyDescent="0.4">
      <c r="A74" s="2"/>
      <c r="B74" s="2"/>
      <c r="C74" s="2"/>
      <c r="D74" s="2"/>
      <c r="E74" s="5"/>
      <c r="F74" s="5"/>
      <c r="G74" s="96"/>
      <c r="H74" s="2"/>
      <c r="I74" s="2"/>
      <c r="J74" s="2"/>
      <c r="K74" s="2"/>
      <c r="L74" s="2"/>
    </row>
    <row r="75" spans="1:12" s="3" customFormat="1" ht="26.25" customHeight="1" x14ac:dyDescent="0.4">
      <c r="A75" s="2"/>
      <c r="B75" s="2"/>
      <c r="C75" s="2"/>
      <c r="D75" s="2"/>
      <c r="H75" s="2"/>
      <c r="I75" s="2"/>
      <c r="J75" s="2"/>
      <c r="K75" s="2"/>
      <c r="L75" s="2"/>
    </row>
    <row r="76" spans="1:12" s="3" customFormat="1" ht="26.25" customHeight="1" x14ac:dyDescent="0.4">
      <c r="A76" s="2"/>
      <c r="B76" s="2"/>
      <c r="C76" s="2"/>
      <c r="D76" s="2"/>
      <c r="H76" s="2"/>
      <c r="I76" s="2"/>
      <c r="J76" s="2"/>
      <c r="K76" s="2"/>
      <c r="L76" s="2"/>
    </row>
    <row r="77" spans="1:12" s="3" customFormat="1" ht="26.25" customHeight="1" x14ac:dyDescent="0.4">
      <c r="A77" s="2"/>
      <c r="B77" s="2"/>
      <c r="C77" s="2"/>
      <c r="D77" s="2"/>
      <c r="H77" s="2"/>
      <c r="I77" s="2"/>
      <c r="J77" s="2"/>
      <c r="K77" s="2"/>
      <c r="L77" s="2"/>
    </row>
    <row r="78" spans="1:12" s="3" customFormat="1" ht="26.25" customHeight="1" x14ac:dyDescent="0.4">
      <c r="A78" s="2"/>
      <c r="B78" s="2"/>
      <c r="C78" s="2"/>
      <c r="D78" s="2"/>
      <c r="E78" s="2"/>
      <c r="F78" s="2"/>
      <c r="G78" s="2"/>
      <c r="H78" s="2"/>
      <c r="I78" s="2"/>
      <c r="J78" s="2"/>
      <c r="K78" s="2"/>
      <c r="L78" s="2"/>
    </row>
    <row r="79" spans="1:12" s="3" customFormat="1" ht="26.25" customHeight="1" x14ac:dyDescent="0.4">
      <c r="A79" s="2"/>
      <c r="B79" s="2"/>
      <c r="C79" s="2"/>
      <c r="D79" s="2"/>
      <c r="E79" s="2"/>
      <c r="F79" s="2"/>
      <c r="G79" s="2"/>
      <c r="H79" s="2"/>
      <c r="I79" s="2"/>
      <c r="J79" s="2"/>
      <c r="K79" s="2"/>
      <c r="L79" s="2"/>
    </row>
    <row r="80" spans="1:12" s="3" customFormat="1" ht="26.25" customHeight="1" x14ac:dyDescent="0.4">
      <c r="A80" s="2"/>
      <c r="B80" s="2"/>
      <c r="C80" s="2"/>
      <c r="D80" s="2"/>
      <c r="E80" s="2"/>
      <c r="F80" s="2"/>
      <c r="G80" s="2"/>
      <c r="H80" s="2"/>
      <c r="I80" s="2"/>
      <c r="J80" s="2"/>
      <c r="K80" s="2"/>
      <c r="L80" s="2"/>
    </row>
    <row r="81" spans="1:12" s="3" customFormat="1" ht="26.25" customHeight="1" x14ac:dyDescent="0.4">
      <c r="A81" s="2"/>
      <c r="B81" s="2"/>
      <c r="C81" s="2"/>
      <c r="D81" s="2"/>
      <c r="E81" s="2"/>
      <c r="F81" s="2"/>
      <c r="G81" s="2"/>
      <c r="H81" s="2"/>
      <c r="I81" s="2"/>
      <c r="J81" s="2"/>
      <c r="K81" s="2"/>
      <c r="L81" s="2"/>
    </row>
    <row r="82" spans="1:12" s="3" customFormat="1" ht="26.25" customHeight="1" x14ac:dyDescent="0.4">
      <c r="A82" s="2"/>
      <c r="B82" s="2"/>
      <c r="C82" s="2"/>
      <c r="D82" s="2"/>
      <c r="E82" s="2"/>
      <c r="F82" s="2"/>
      <c r="G82" s="2"/>
      <c r="H82" s="2"/>
      <c r="I82" s="2"/>
      <c r="J82" s="2"/>
      <c r="K82" s="2"/>
      <c r="L82" s="2"/>
    </row>
    <row r="83" spans="1:12" s="3" customFormat="1" ht="26.25" customHeight="1" x14ac:dyDescent="0.4">
      <c r="A83" s="2"/>
      <c r="B83" s="2"/>
      <c r="C83" s="2"/>
      <c r="D83" s="2"/>
      <c r="E83" s="2"/>
      <c r="F83" s="2"/>
      <c r="G83" s="2"/>
      <c r="H83" s="2"/>
      <c r="I83" s="2"/>
      <c r="J83" s="2"/>
      <c r="K83" s="2"/>
      <c r="L83" s="2"/>
    </row>
    <row r="84" spans="1:12" s="3" customFormat="1" ht="26.25" customHeight="1" x14ac:dyDescent="0.4">
      <c r="A84" s="2"/>
      <c r="B84" s="2"/>
      <c r="C84" s="2"/>
      <c r="D84" s="2"/>
      <c r="E84" s="2"/>
      <c r="F84" s="2"/>
      <c r="G84" s="2"/>
      <c r="H84" s="2"/>
      <c r="I84" s="2"/>
      <c r="J84" s="2"/>
      <c r="K84" s="2"/>
      <c r="L84" s="2"/>
    </row>
    <row r="85" spans="1:12" s="3" customFormat="1" ht="26.25" customHeight="1" x14ac:dyDescent="0.4">
      <c r="A85" s="2"/>
      <c r="B85" s="2"/>
      <c r="C85" s="2"/>
      <c r="D85" s="2"/>
      <c r="E85" s="2"/>
      <c r="F85" s="2"/>
      <c r="G85" s="2"/>
      <c r="H85" s="2"/>
      <c r="I85" s="2"/>
      <c r="J85" s="2"/>
      <c r="K85" s="2"/>
      <c r="L85" s="2"/>
    </row>
    <row r="86" spans="1:12" s="3" customFormat="1" ht="26.25" customHeight="1" x14ac:dyDescent="0.4">
      <c r="A86" s="2"/>
      <c r="B86" s="2"/>
      <c r="C86" s="2"/>
      <c r="D86" s="2"/>
      <c r="E86" s="2"/>
      <c r="F86" s="2"/>
      <c r="G86" s="2"/>
      <c r="H86" s="2"/>
      <c r="I86" s="2"/>
      <c r="J86" s="2"/>
      <c r="K86" s="2"/>
      <c r="L86" s="2"/>
    </row>
    <row r="87" spans="1:12" s="3" customFormat="1" ht="26.25" customHeight="1" x14ac:dyDescent="0.4">
      <c r="A87" s="2"/>
      <c r="B87" s="2"/>
      <c r="C87" s="2"/>
      <c r="D87" s="2"/>
      <c r="E87" s="2"/>
      <c r="F87" s="2"/>
      <c r="G87" s="2"/>
      <c r="H87" s="2"/>
      <c r="I87" s="2"/>
      <c r="J87" s="2"/>
      <c r="K87" s="2"/>
      <c r="L87" s="2"/>
    </row>
    <row r="88" spans="1:12" s="3" customFormat="1" ht="26.25" customHeight="1" x14ac:dyDescent="0.4">
      <c r="A88" s="2"/>
      <c r="B88" s="2"/>
      <c r="C88" s="2"/>
      <c r="D88" s="2"/>
      <c r="E88" s="2"/>
      <c r="F88" s="2"/>
      <c r="G88" s="2"/>
      <c r="H88" s="2"/>
      <c r="I88" s="2"/>
      <c r="J88" s="2"/>
      <c r="K88" s="2"/>
      <c r="L88" s="2"/>
    </row>
    <row r="89" spans="1:12" s="3" customFormat="1" ht="26.25" customHeight="1" x14ac:dyDescent="0.4">
      <c r="A89" s="2"/>
      <c r="B89" s="2"/>
      <c r="C89" s="2"/>
      <c r="D89" s="2"/>
      <c r="E89" s="2"/>
      <c r="F89" s="2"/>
      <c r="G89" s="2"/>
      <c r="H89" s="2"/>
      <c r="I89" s="2"/>
      <c r="J89" s="2"/>
      <c r="K89" s="2"/>
      <c r="L89" s="2"/>
    </row>
    <row r="90" spans="1:12" s="3" customFormat="1" ht="26.25" customHeight="1" x14ac:dyDescent="0.4">
      <c r="A90" s="2"/>
      <c r="B90" s="2"/>
      <c r="C90" s="2"/>
      <c r="D90" s="2"/>
      <c r="E90" s="2"/>
      <c r="F90" s="2"/>
      <c r="G90" s="2"/>
      <c r="H90" s="2"/>
      <c r="I90" s="2"/>
      <c r="J90" s="2"/>
      <c r="K90" s="2"/>
      <c r="L90" s="2"/>
    </row>
    <row r="91" spans="1:12" s="3" customFormat="1" ht="26.25" customHeight="1" x14ac:dyDescent="0.4">
      <c r="A91" s="2"/>
      <c r="B91" s="2"/>
      <c r="C91" s="2"/>
      <c r="D91" s="2"/>
      <c r="E91" s="2"/>
      <c r="F91" s="2"/>
      <c r="G91" s="2"/>
      <c r="H91" s="2"/>
      <c r="I91" s="2"/>
      <c r="J91" s="2"/>
      <c r="K91" s="2"/>
      <c r="L91" s="2"/>
    </row>
    <row r="92" spans="1:12" s="3" customFormat="1" ht="26.25" customHeight="1" x14ac:dyDescent="0.4">
      <c r="A92" s="2"/>
      <c r="B92" s="2"/>
      <c r="C92" s="2"/>
      <c r="D92" s="2"/>
      <c r="E92" s="2"/>
      <c r="F92" s="2"/>
      <c r="G92" s="2"/>
      <c r="H92" s="2"/>
      <c r="I92" s="2"/>
      <c r="J92" s="2"/>
      <c r="K92" s="2"/>
      <c r="L92" s="2"/>
    </row>
    <row r="93" spans="1:12" s="3" customFormat="1" ht="26.25" customHeight="1" x14ac:dyDescent="0.4">
      <c r="A93" s="2"/>
      <c r="B93" s="2"/>
      <c r="C93" s="2"/>
      <c r="D93" s="2"/>
      <c r="E93" s="2"/>
      <c r="F93" s="2"/>
      <c r="G93" s="2"/>
      <c r="H93" s="2"/>
      <c r="I93" s="2"/>
      <c r="J93" s="2"/>
      <c r="K93" s="2"/>
      <c r="L93" s="2"/>
    </row>
    <row r="94" spans="1:12" s="3" customFormat="1" ht="26.25" customHeight="1" x14ac:dyDescent="0.4">
      <c r="A94" s="2"/>
      <c r="B94" s="2"/>
      <c r="C94" s="2"/>
      <c r="D94" s="2"/>
      <c r="E94" s="2"/>
      <c r="F94" s="2"/>
      <c r="G94" s="2"/>
      <c r="H94" s="2"/>
      <c r="I94" s="2"/>
      <c r="J94" s="2"/>
      <c r="K94" s="2"/>
      <c r="L94" s="2"/>
    </row>
    <row r="95" spans="1:12" s="3" customFormat="1" ht="26.25" customHeight="1" x14ac:dyDescent="0.4">
      <c r="A95" s="2"/>
      <c r="B95" s="2"/>
      <c r="C95" s="2"/>
      <c r="D95" s="2"/>
      <c r="E95" s="2"/>
      <c r="F95" s="2"/>
      <c r="G95" s="2"/>
      <c r="H95" s="2"/>
      <c r="I95" s="2"/>
      <c r="J95" s="2"/>
      <c r="K95" s="2"/>
      <c r="L95" s="2"/>
    </row>
    <row r="96" spans="1:12" s="3" customFormat="1" ht="26.25" customHeight="1" x14ac:dyDescent="0.4">
      <c r="A96" s="2"/>
      <c r="B96" s="2"/>
      <c r="C96" s="2"/>
      <c r="D96" s="2"/>
      <c r="E96" s="2"/>
      <c r="F96" s="2"/>
      <c r="G96" s="2"/>
      <c r="H96" s="2"/>
      <c r="I96" s="2"/>
      <c r="J96" s="2"/>
      <c r="K96" s="2"/>
      <c r="L96" s="2"/>
    </row>
    <row r="97" spans="1:12" s="3" customFormat="1" ht="26.25" customHeight="1" x14ac:dyDescent="0.4">
      <c r="A97" s="2"/>
      <c r="B97" s="2"/>
      <c r="C97" s="2"/>
      <c r="D97" s="2"/>
      <c r="E97" s="2"/>
      <c r="F97" s="2"/>
      <c r="G97" s="2"/>
      <c r="H97" s="2"/>
      <c r="I97" s="2"/>
      <c r="J97" s="2"/>
      <c r="K97" s="2"/>
      <c r="L97" s="2"/>
    </row>
    <row r="98" spans="1:12" s="3" customFormat="1" ht="26.25" customHeight="1" x14ac:dyDescent="0.4">
      <c r="A98" s="2"/>
      <c r="B98" s="2"/>
      <c r="C98" s="2"/>
      <c r="D98" s="2"/>
      <c r="E98" s="2"/>
      <c r="F98" s="2"/>
      <c r="G98" s="2"/>
      <c r="H98" s="2"/>
      <c r="I98" s="2"/>
      <c r="J98" s="2"/>
      <c r="K98" s="2"/>
      <c r="L98" s="2"/>
    </row>
    <row r="99" spans="1:12" s="3" customFormat="1" ht="26.25" customHeight="1" x14ac:dyDescent="0.4">
      <c r="A99" s="2"/>
      <c r="B99" s="2"/>
      <c r="C99" s="2"/>
      <c r="D99" s="2"/>
      <c r="E99" s="2"/>
      <c r="F99" s="2"/>
      <c r="G99" s="2"/>
      <c r="H99" s="2"/>
      <c r="I99" s="2"/>
      <c r="J99" s="2"/>
      <c r="K99" s="2"/>
      <c r="L99" s="2"/>
    </row>
    <row r="100" spans="1:12" s="3" customFormat="1" ht="26.25" customHeight="1" x14ac:dyDescent="0.4">
      <c r="A100" s="2"/>
      <c r="B100" s="2"/>
      <c r="C100" s="2"/>
      <c r="D100" s="2"/>
      <c r="E100" s="2"/>
      <c r="F100" s="2"/>
      <c r="G100" s="2"/>
      <c r="H100" s="2"/>
      <c r="I100" s="2"/>
      <c r="J100" s="2"/>
      <c r="K100" s="2"/>
      <c r="L100" s="2"/>
    </row>
    <row r="101" spans="1:12" s="3" customFormat="1" ht="26.25" customHeight="1" x14ac:dyDescent="0.4">
      <c r="A101" s="2"/>
      <c r="B101" s="2"/>
      <c r="C101" s="2"/>
      <c r="D101" s="2"/>
      <c r="E101" s="2"/>
      <c r="F101" s="2"/>
      <c r="G101" s="2"/>
      <c r="H101" s="2"/>
      <c r="I101" s="2"/>
      <c r="J101" s="2"/>
      <c r="K101" s="2"/>
      <c r="L101" s="2"/>
    </row>
    <row r="102" spans="1:12" s="3" customFormat="1" ht="26.25" customHeight="1" x14ac:dyDescent="0.4">
      <c r="A102" s="2"/>
      <c r="B102" s="2"/>
      <c r="C102" s="2"/>
      <c r="D102" s="2"/>
      <c r="E102" s="2"/>
      <c r="F102" s="2"/>
      <c r="G102" s="2"/>
      <c r="H102" s="2"/>
      <c r="I102" s="2"/>
      <c r="J102" s="2"/>
      <c r="K102" s="2"/>
      <c r="L102" s="2"/>
    </row>
    <row r="103" spans="1:12" s="3" customFormat="1" ht="26.25" customHeight="1" x14ac:dyDescent="0.4">
      <c r="A103" s="2"/>
      <c r="B103" s="2"/>
      <c r="C103" s="2"/>
      <c r="D103" s="2"/>
      <c r="E103" s="2"/>
      <c r="F103" s="2"/>
      <c r="G103" s="2"/>
      <c r="H103" s="2"/>
      <c r="I103" s="2"/>
      <c r="J103" s="2"/>
      <c r="K103" s="2"/>
      <c r="L103" s="2"/>
    </row>
    <row r="104" spans="1:12" s="3" customFormat="1" ht="26.25" customHeight="1" x14ac:dyDescent="0.4">
      <c r="A104" s="2"/>
      <c r="B104" s="2"/>
      <c r="C104" s="2"/>
      <c r="D104" s="2"/>
      <c r="E104" s="2"/>
      <c r="F104" s="2"/>
      <c r="G104" s="2"/>
      <c r="H104" s="2"/>
      <c r="I104" s="2"/>
      <c r="J104" s="2"/>
      <c r="K104" s="2"/>
      <c r="L104" s="2"/>
    </row>
    <row r="105" spans="1:12" s="3" customFormat="1" ht="26.25" customHeight="1" x14ac:dyDescent="0.4">
      <c r="A105" s="2"/>
      <c r="B105" s="2"/>
      <c r="C105" s="2"/>
      <c r="D105" s="2"/>
      <c r="E105" s="2"/>
      <c r="F105" s="2"/>
      <c r="G105" s="2"/>
      <c r="H105" s="2"/>
      <c r="I105" s="2"/>
      <c r="J105" s="2"/>
      <c r="K105" s="2"/>
      <c r="L105" s="2"/>
    </row>
    <row r="106" spans="1:12" s="3" customFormat="1" ht="26.25" customHeight="1" x14ac:dyDescent="0.4">
      <c r="A106" s="2"/>
      <c r="B106" s="2"/>
      <c r="C106" s="2"/>
      <c r="D106" s="2"/>
      <c r="E106" s="2"/>
      <c r="F106" s="2"/>
      <c r="G106" s="2"/>
      <c r="H106" s="2"/>
      <c r="I106" s="2"/>
      <c r="J106" s="2"/>
      <c r="K106" s="2"/>
      <c r="L106" s="2"/>
    </row>
    <row r="107" spans="1:12" s="3" customFormat="1" ht="26.25" customHeight="1" x14ac:dyDescent="0.4">
      <c r="A107" s="2"/>
      <c r="B107" s="2"/>
      <c r="C107" s="2"/>
      <c r="D107" s="2"/>
      <c r="E107" s="2"/>
      <c r="F107" s="2"/>
      <c r="G107" s="2"/>
      <c r="H107" s="2"/>
      <c r="I107" s="2"/>
      <c r="J107" s="2"/>
      <c r="K107" s="2"/>
      <c r="L107" s="2"/>
    </row>
    <row r="108" spans="1:12" s="3" customFormat="1" ht="26.25" customHeight="1" x14ac:dyDescent="0.4">
      <c r="A108" s="2"/>
      <c r="B108" s="2"/>
      <c r="C108" s="2"/>
      <c r="D108" s="2"/>
      <c r="E108" s="2"/>
      <c r="F108" s="2"/>
      <c r="G108" s="2"/>
      <c r="H108" s="2"/>
      <c r="I108" s="2"/>
      <c r="J108" s="2"/>
      <c r="K108" s="2"/>
      <c r="L108" s="2"/>
    </row>
    <row r="109" spans="1:12" s="3" customFormat="1" ht="26.25" customHeight="1" x14ac:dyDescent="0.4">
      <c r="A109" s="2"/>
      <c r="B109" s="2"/>
      <c r="C109" s="2"/>
      <c r="D109" s="2"/>
      <c r="E109" s="2"/>
      <c r="F109" s="2"/>
      <c r="G109" s="2"/>
      <c r="H109" s="2"/>
      <c r="I109" s="2"/>
      <c r="J109" s="2"/>
      <c r="K109" s="2"/>
      <c r="L109" s="2"/>
    </row>
    <row r="110" spans="1:12" s="3" customFormat="1" ht="26.25" customHeight="1" x14ac:dyDescent="0.4">
      <c r="A110" s="2"/>
      <c r="B110" s="2"/>
      <c r="C110" s="2"/>
      <c r="D110" s="2"/>
      <c r="E110" s="2"/>
      <c r="F110" s="2"/>
      <c r="G110" s="2"/>
      <c r="H110" s="2"/>
      <c r="I110" s="2"/>
      <c r="J110" s="2"/>
      <c r="K110" s="2"/>
      <c r="L110" s="2"/>
    </row>
    <row r="111" spans="1:12" s="3" customFormat="1" ht="26.25" customHeight="1" x14ac:dyDescent="0.4">
      <c r="A111" s="2"/>
      <c r="B111" s="2"/>
      <c r="C111" s="2"/>
      <c r="D111" s="2"/>
      <c r="E111" s="2"/>
      <c r="F111" s="2"/>
      <c r="G111" s="2"/>
      <c r="H111" s="2"/>
      <c r="I111" s="2"/>
      <c r="J111" s="2"/>
      <c r="K111" s="2"/>
      <c r="L111" s="2"/>
    </row>
    <row r="112" spans="1:12" s="3" customFormat="1" ht="26.25" customHeight="1" x14ac:dyDescent="0.4">
      <c r="A112" s="2"/>
      <c r="B112" s="2"/>
      <c r="C112" s="2"/>
      <c r="D112" s="2"/>
      <c r="E112" s="2"/>
      <c r="F112" s="2"/>
      <c r="G112" s="2"/>
      <c r="H112" s="2"/>
      <c r="I112" s="2"/>
      <c r="J112" s="2"/>
      <c r="K112" s="2"/>
      <c r="L112" s="2"/>
    </row>
    <row r="113" spans="1:12" s="3" customFormat="1" ht="26.25" customHeight="1" x14ac:dyDescent="0.4">
      <c r="A113" s="2"/>
      <c r="B113" s="2"/>
      <c r="C113" s="2"/>
      <c r="D113" s="2"/>
      <c r="E113" s="2"/>
      <c r="F113" s="2"/>
      <c r="G113" s="2"/>
      <c r="H113" s="2"/>
      <c r="I113" s="2"/>
      <c r="J113" s="2"/>
      <c r="K113" s="2"/>
      <c r="L113" s="2"/>
    </row>
    <row r="114" spans="1:12" s="3" customFormat="1" ht="26.25" customHeight="1" x14ac:dyDescent="0.4">
      <c r="A114" s="2"/>
      <c r="B114" s="2"/>
      <c r="C114" s="2"/>
      <c r="D114" s="2"/>
      <c r="E114" s="2"/>
      <c r="F114" s="2"/>
      <c r="G114" s="2"/>
      <c r="H114" s="2"/>
      <c r="I114" s="2"/>
      <c r="J114" s="2"/>
      <c r="K114" s="2"/>
      <c r="L114" s="2"/>
    </row>
    <row r="115" spans="1:12" s="3" customFormat="1" ht="26.25" customHeight="1" x14ac:dyDescent="0.4">
      <c r="A115" s="2"/>
      <c r="B115" s="2"/>
      <c r="C115" s="2"/>
      <c r="D115" s="2"/>
      <c r="E115" s="2"/>
      <c r="F115" s="2"/>
      <c r="G115" s="2"/>
      <c r="H115" s="2"/>
      <c r="I115" s="2"/>
      <c r="J115" s="2"/>
      <c r="K115" s="2"/>
      <c r="L115" s="2"/>
    </row>
    <row r="116" spans="1:12" s="3" customFormat="1" ht="26.25" customHeight="1" x14ac:dyDescent="0.4">
      <c r="A116" s="2"/>
      <c r="B116" s="2"/>
      <c r="C116" s="2"/>
      <c r="D116" s="2"/>
      <c r="E116" s="2"/>
      <c r="F116" s="2"/>
      <c r="G116" s="2"/>
      <c r="H116" s="2"/>
      <c r="I116" s="2"/>
      <c r="J116" s="2"/>
      <c r="K116" s="2"/>
      <c r="L116" s="2"/>
    </row>
    <row r="117" spans="1:12" s="3" customFormat="1" ht="35.25" customHeight="1" x14ac:dyDescent="0.4">
      <c r="A117" s="2"/>
      <c r="B117" s="2"/>
      <c r="C117" s="2"/>
      <c r="D117" s="2"/>
      <c r="E117" s="2"/>
      <c r="F117" s="2"/>
      <c r="G117" s="2"/>
      <c r="H117" s="2"/>
      <c r="I117" s="2"/>
      <c r="J117" s="2"/>
      <c r="K117" s="2"/>
      <c r="L117" s="9"/>
    </row>
    <row r="118" spans="1:12" s="3" customFormat="1" ht="35.25" customHeight="1" x14ac:dyDescent="0.4">
      <c r="A118" s="2"/>
      <c r="B118" s="2"/>
      <c r="C118" s="2"/>
      <c r="G118" s="14"/>
      <c r="H118" s="14"/>
      <c r="I118" s="14"/>
      <c r="J118" s="14"/>
      <c r="K118" s="9"/>
      <c r="L118" s="9"/>
    </row>
    <row r="119" spans="1:12" s="3" customFormat="1" ht="35.25" customHeight="1" x14ac:dyDescent="0.25">
      <c r="G119" s="14"/>
      <c r="H119" s="14"/>
      <c r="I119" s="14"/>
      <c r="J119" s="14"/>
      <c r="K119" s="9"/>
      <c r="L119" s="9"/>
    </row>
    <row r="120" spans="1:12" s="3" customFormat="1" ht="36.75" customHeight="1" x14ac:dyDescent="0.4">
      <c r="G120" s="14"/>
      <c r="H120" s="14"/>
      <c r="I120" s="14"/>
      <c r="J120" s="14"/>
      <c r="K120" s="9"/>
      <c r="L120" s="2"/>
    </row>
    <row r="121" spans="1:12" s="3" customFormat="1" ht="26.25" customHeight="1" x14ac:dyDescent="0.4">
      <c r="G121" s="2"/>
      <c r="H121" s="2"/>
      <c r="I121" s="2"/>
      <c r="J121" s="2"/>
      <c r="K121" s="2"/>
      <c r="L121" s="2"/>
    </row>
    <row r="122" spans="1:12" s="3" customFormat="1" ht="26.25" customHeight="1" x14ac:dyDescent="0.4">
      <c r="D122" s="2"/>
      <c r="E122" s="2"/>
      <c r="F122" s="2"/>
      <c r="G122" s="2"/>
      <c r="H122" s="2"/>
      <c r="I122" s="2"/>
      <c r="J122" s="2"/>
      <c r="K122" s="2"/>
      <c r="L122" s="2"/>
    </row>
    <row r="123" spans="1:12" s="3" customFormat="1" ht="26.25" customHeight="1" x14ac:dyDescent="0.4">
      <c r="A123" s="2"/>
      <c r="B123" s="2"/>
      <c r="C123" s="2"/>
      <c r="D123" s="2"/>
      <c r="E123" s="2"/>
      <c r="F123" s="2"/>
      <c r="G123" s="2"/>
      <c r="H123" s="2"/>
      <c r="I123" s="2"/>
      <c r="J123" s="2"/>
      <c r="K123" s="2"/>
      <c r="L123" s="2"/>
    </row>
    <row r="124" spans="1:12" s="3" customFormat="1" ht="26.25" customHeight="1" x14ac:dyDescent="0.4">
      <c r="A124" s="2"/>
      <c r="B124" s="2"/>
      <c r="C124" s="2"/>
      <c r="D124" s="2"/>
      <c r="E124" s="2"/>
      <c r="F124" s="2"/>
      <c r="G124" s="2"/>
      <c r="H124" s="2"/>
      <c r="I124" s="2"/>
      <c r="J124" s="2"/>
      <c r="K124" s="2"/>
      <c r="L124" s="2"/>
    </row>
    <row r="125" spans="1:12" s="3" customFormat="1" ht="26.25" customHeight="1" x14ac:dyDescent="0.4">
      <c r="A125" s="2"/>
      <c r="B125" s="2"/>
      <c r="C125" s="2"/>
      <c r="D125" s="2"/>
      <c r="E125" s="2"/>
      <c r="F125" s="2"/>
      <c r="G125" s="2"/>
      <c r="H125" s="2"/>
      <c r="I125" s="2"/>
      <c r="J125" s="2"/>
      <c r="K125" s="2"/>
      <c r="L125" s="2"/>
    </row>
    <row r="126" spans="1:12" s="3" customFormat="1" ht="26.25" customHeight="1" x14ac:dyDescent="0.4">
      <c r="A126" s="2"/>
      <c r="B126" s="2"/>
      <c r="C126" s="2"/>
      <c r="D126" s="2"/>
      <c r="E126" s="2"/>
      <c r="F126" s="2"/>
      <c r="G126" s="2"/>
      <c r="H126" s="2"/>
      <c r="I126" s="2"/>
      <c r="J126" s="2"/>
      <c r="K126" s="2"/>
      <c r="L126" s="2"/>
    </row>
    <row r="127" spans="1:12" s="3" customFormat="1" ht="26.25" customHeight="1" x14ac:dyDescent="0.4">
      <c r="A127" s="2"/>
      <c r="B127" s="2"/>
      <c r="C127" s="2"/>
      <c r="D127" s="2"/>
      <c r="E127" s="2"/>
      <c r="F127" s="2"/>
      <c r="G127" s="2"/>
      <c r="H127" s="2"/>
      <c r="I127" s="2"/>
      <c r="J127" s="2"/>
      <c r="K127" s="2"/>
      <c r="L127" s="2"/>
    </row>
    <row r="128" spans="1:12" s="3" customFormat="1" ht="26.25" customHeight="1" x14ac:dyDescent="0.4">
      <c r="A128" s="2"/>
      <c r="B128" s="2"/>
      <c r="C128" s="2"/>
      <c r="D128" s="2"/>
      <c r="E128" s="2"/>
      <c r="F128" s="2"/>
      <c r="G128" s="2"/>
      <c r="H128" s="2"/>
      <c r="I128" s="2"/>
      <c r="J128" s="2"/>
      <c r="K128" s="2"/>
      <c r="L128" s="2"/>
    </row>
    <row r="129" spans="1:12" s="3" customFormat="1" ht="26.25" customHeight="1" x14ac:dyDescent="0.4">
      <c r="A129" s="2"/>
      <c r="B129" s="2"/>
      <c r="C129" s="2"/>
      <c r="D129" s="2"/>
      <c r="E129" s="2"/>
      <c r="F129" s="2"/>
      <c r="G129" s="2"/>
      <c r="H129" s="2"/>
      <c r="I129" s="2"/>
      <c r="J129" s="2"/>
      <c r="K129" s="2"/>
      <c r="L129" s="2"/>
    </row>
    <row r="130" spans="1:12" s="3" customFormat="1" ht="26.25" customHeight="1" x14ac:dyDescent="0.4">
      <c r="A130" s="2"/>
      <c r="B130" s="2"/>
      <c r="C130" s="2"/>
      <c r="D130" s="2"/>
      <c r="E130" s="2"/>
      <c r="F130" s="2"/>
      <c r="G130" s="2"/>
      <c r="H130" s="2"/>
      <c r="I130" s="2"/>
      <c r="J130" s="2"/>
      <c r="K130" s="2"/>
      <c r="L130" s="2"/>
    </row>
    <row r="131" spans="1:12" s="3" customFormat="1" ht="26.25" customHeight="1" x14ac:dyDescent="0.4">
      <c r="A131" s="2"/>
      <c r="B131" s="2"/>
      <c r="C131" s="2"/>
      <c r="D131" s="2"/>
      <c r="E131" s="2"/>
      <c r="F131" s="2"/>
      <c r="G131" s="2"/>
      <c r="H131" s="2"/>
      <c r="I131" s="2"/>
      <c r="J131" s="2"/>
      <c r="K131" s="2"/>
      <c r="L131" s="2"/>
    </row>
    <row r="132" spans="1:12" s="3" customFormat="1" ht="26.25" customHeight="1" x14ac:dyDescent="0.4">
      <c r="A132" s="2"/>
      <c r="B132" s="2"/>
      <c r="C132" s="2"/>
      <c r="D132" s="2"/>
      <c r="E132" s="2"/>
      <c r="F132" s="2"/>
      <c r="G132" s="2"/>
      <c r="H132" s="2"/>
      <c r="I132" s="2"/>
      <c r="J132" s="2"/>
      <c r="K132" s="2"/>
      <c r="L132" s="2"/>
    </row>
    <row r="133" spans="1:12" s="3" customFormat="1" ht="26.25" customHeight="1" x14ac:dyDescent="0.4">
      <c r="A133" s="2"/>
      <c r="B133" s="2"/>
      <c r="C133" s="2"/>
      <c r="D133" s="2"/>
      <c r="E133" s="2"/>
      <c r="F133" s="2"/>
      <c r="G133" s="2"/>
      <c r="H133" s="2"/>
      <c r="I133" s="2"/>
      <c r="J133" s="2"/>
      <c r="K133" s="2"/>
      <c r="L133" s="2"/>
    </row>
    <row r="134" spans="1:12" s="3" customFormat="1" ht="26.25" customHeight="1" x14ac:dyDescent="0.4">
      <c r="A134" s="2"/>
      <c r="B134" s="2"/>
      <c r="C134" s="2"/>
      <c r="D134" s="2"/>
      <c r="E134" s="2"/>
      <c r="F134" s="2"/>
      <c r="G134" s="2"/>
      <c r="H134" s="2"/>
      <c r="I134" s="2"/>
      <c r="J134" s="2"/>
      <c r="K134" s="2"/>
      <c r="L134" s="2"/>
    </row>
    <row r="135" spans="1:12" s="3" customFormat="1" ht="26.25" customHeight="1" x14ac:dyDescent="0.4">
      <c r="A135" s="2"/>
      <c r="B135" s="2"/>
      <c r="C135" s="2"/>
      <c r="D135" s="2"/>
      <c r="E135" s="2"/>
      <c r="F135" s="2"/>
      <c r="G135" s="2"/>
      <c r="H135" s="2"/>
      <c r="I135" s="2"/>
      <c r="J135" s="2"/>
      <c r="K135" s="2"/>
      <c r="L135" s="2"/>
    </row>
    <row r="136" spans="1:12" s="3" customFormat="1" ht="26.25" customHeight="1" x14ac:dyDescent="0.4">
      <c r="A136" s="2"/>
      <c r="B136" s="2"/>
      <c r="C136" s="2"/>
      <c r="D136" s="2"/>
      <c r="E136" s="2"/>
      <c r="F136" s="2"/>
      <c r="G136" s="2"/>
      <c r="H136" s="2"/>
      <c r="I136" s="2"/>
      <c r="J136" s="2"/>
      <c r="K136" s="2"/>
      <c r="L136" s="2"/>
    </row>
    <row r="137" spans="1:12" s="3" customFormat="1" ht="26.25" customHeight="1" x14ac:dyDescent="0.4">
      <c r="A137" s="2"/>
      <c r="B137" s="2"/>
      <c r="C137" s="2"/>
      <c r="D137" s="2"/>
      <c r="E137" s="2"/>
      <c r="F137" s="2"/>
      <c r="G137" s="2"/>
      <c r="H137" s="2"/>
      <c r="I137" s="2"/>
      <c r="J137" s="2"/>
      <c r="K137" s="2"/>
      <c r="L137" s="2"/>
    </row>
    <row r="138" spans="1:12" s="3" customFormat="1" ht="26.25" customHeight="1" x14ac:dyDescent="0.4">
      <c r="A138" s="2"/>
      <c r="B138" s="2"/>
      <c r="C138" s="2"/>
      <c r="D138" s="2"/>
      <c r="E138" s="2"/>
      <c r="F138" s="2"/>
      <c r="G138" s="2"/>
      <c r="H138" s="2"/>
      <c r="I138" s="2"/>
      <c r="J138" s="2"/>
      <c r="K138" s="2"/>
      <c r="L138" s="2"/>
    </row>
    <row r="139" spans="1:12" s="3" customFormat="1" ht="26.25" customHeight="1" x14ac:dyDescent="0.4">
      <c r="A139" s="2"/>
      <c r="B139" s="2"/>
      <c r="C139" s="2"/>
      <c r="D139" s="2"/>
      <c r="E139" s="2"/>
      <c r="F139" s="2"/>
      <c r="G139" s="2"/>
      <c r="H139" s="2"/>
      <c r="I139" s="2"/>
      <c r="J139" s="2"/>
      <c r="K139" s="2"/>
      <c r="L139" s="2"/>
    </row>
    <row r="140" spans="1:12" s="3" customFormat="1" ht="26.25" customHeight="1" x14ac:dyDescent="0.4">
      <c r="A140" s="2"/>
      <c r="B140" s="2"/>
      <c r="C140" s="2"/>
      <c r="D140" s="2"/>
      <c r="E140" s="2"/>
      <c r="F140" s="2"/>
      <c r="G140" s="2"/>
      <c r="H140" s="2"/>
      <c r="I140" s="2"/>
      <c r="J140" s="2"/>
      <c r="K140" s="2"/>
      <c r="L140" s="2"/>
    </row>
    <row r="141" spans="1:12" ht="26.25" customHeight="1" x14ac:dyDescent="0.4">
      <c r="A141" s="2"/>
      <c r="B141" s="2"/>
      <c r="C141" s="2"/>
      <c r="D141" s="2"/>
      <c r="E141" s="2"/>
      <c r="F141" s="2"/>
      <c r="G141" s="2"/>
      <c r="H141" s="2"/>
      <c r="I141" s="2"/>
      <c r="J141" s="2"/>
      <c r="K141" s="2"/>
    </row>
    <row r="142" spans="1:12" ht="26.25" customHeight="1" x14ac:dyDescent="0.4">
      <c r="A142" s="2"/>
      <c r="B142" s="2"/>
      <c r="C142" s="2"/>
    </row>
  </sheetData>
  <mergeCells count="3">
    <mergeCell ref="G3:H3"/>
    <mergeCell ref="J3:K3"/>
    <mergeCell ref="A4:E4"/>
  </mergeCells>
  <conditionalFormatting sqref="J9 G9">
    <cfRule type="cellIs" dxfId="75" priority="43" operator="greaterThan">
      <formula>70%</formula>
    </cfRule>
  </conditionalFormatting>
  <conditionalFormatting sqref="X7 G20:G22 J20:J22">
    <cfRule type="cellIs" dxfId="74" priority="42" operator="lessThan">
      <formula>0.14</formula>
    </cfRule>
  </conditionalFormatting>
  <conditionalFormatting sqref="K9 H9">
    <cfRule type="cellIs" dxfId="73" priority="41" operator="greaterThan">
      <formula>80%</formula>
    </cfRule>
  </conditionalFormatting>
  <conditionalFormatting sqref="X8">
    <cfRule type="cellIs" dxfId="72" priority="40" operator="lessThan">
      <formula>0.15</formula>
    </cfRule>
  </conditionalFormatting>
  <conditionalFormatting sqref="Y8">
    <cfRule type="cellIs" dxfId="71" priority="39" operator="lessThan">
      <formula>0.15</formula>
    </cfRule>
  </conditionalFormatting>
  <conditionalFormatting sqref="G12">
    <cfRule type="cellIs" dxfId="70" priority="32" operator="lessThan">
      <formula>0.15</formula>
    </cfRule>
  </conditionalFormatting>
  <conditionalFormatting sqref="X9">
    <cfRule type="cellIs" dxfId="69" priority="30" operator="lessThan">
      <formula>0.14</formula>
    </cfRule>
  </conditionalFormatting>
  <conditionalFormatting sqref="Y10">
    <cfRule type="cellIs" dxfId="68" priority="29" operator="lessThan">
      <formula>0.15</formula>
    </cfRule>
  </conditionalFormatting>
  <conditionalFormatting sqref="G11">
    <cfRule type="cellIs" dxfId="67" priority="33" operator="lessThan">
      <formula>0.14</formula>
    </cfRule>
  </conditionalFormatting>
  <conditionalFormatting sqref="AB8">
    <cfRule type="cellIs" dxfId="66" priority="25" operator="lessThan">
      <formula>0.15</formula>
    </cfRule>
  </conditionalFormatting>
  <conditionalFormatting sqref="H12">
    <cfRule type="cellIs" dxfId="65" priority="31" operator="lessThan">
      <formula>0.15</formula>
    </cfRule>
  </conditionalFormatting>
  <conditionalFormatting sqref="J12">
    <cfRule type="cellIs" dxfId="64" priority="23" operator="lessThan">
      <formula>0.15</formula>
    </cfRule>
  </conditionalFormatting>
  <conditionalFormatting sqref="X10">
    <cfRule type="cellIs" dxfId="63" priority="28" operator="lessThan">
      <formula>0.14</formula>
    </cfRule>
  </conditionalFormatting>
  <conditionalFormatting sqref="AA7">
    <cfRule type="cellIs" dxfId="62" priority="27" operator="lessThan">
      <formula>0.14</formula>
    </cfRule>
  </conditionalFormatting>
  <conditionalFormatting sqref="AA8">
    <cfRule type="cellIs" dxfId="61" priority="26" operator="lessThan">
      <formula>0.15</formula>
    </cfRule>
  </conditionalFormatting>
  <conditionalFormatting sqref="J11">
    <cfRule type="cellIs" dxfId="60" priority="24" operator="lessThan">
      <formula>0.14</formula>
    </cfRule>
  </conditionalFormatting>
  <conditionalFormatting sqref="K12">
    <cfRule type="cellIs" dxfId="59" priority="22" operator="lessThan">
      <formula>0.15</formula>
    </cfRule>
  </conditionalFormatting>
  <conditionalFormatting sqref="AA9">
    <cfRule type="cellIs" dxfId="58" priority="21" operator="lessThan">
      <formula>0.14</formula>
    </cfRule>
  </conditionalFormatting>
  <conditionalFormatting sqref="AB10">
    <cfRule type="cellIs" dxfId="57" priority="20" operator="lessThan">
      <formula>0.15</formula>
    </cfRule>
  </conditionalFormatting>
  <conditionalFormatting sqref="AA10">
    <cfRule type="cellIs" dxfId="56" priority="19" operator="lessThan">
      <formula>0.14</formula>
    </cfRule>
  </conditionalFormatting>
  <conditionalFormatting sqref="G14">
    <cfRule type="cellIs" dxfId="55" priority="18" operator="lessThan">
      <formula>0.15</formula>
    </cfRule>
  </conditionalFormatting>
  <conditionalFormatting sqref="J15">
    <cfRule type="cellIs" dxfId="54" priority="14" operator="lessThan">
      <formula>0.15</formula>
    </cfRule>
  </conditionalFormatting>
  <conditionalFormatting sqref="K15">
    <cfRule type="cellIs" dxfId="53" priority="13" operator="lessThan">
      <formula>0.15</formula>
    </cfRule>
  </conditionalFormatting>
  <conditionalFormatting sqref="G15">
    <cfRule type="cellIs" dxfId="52" priority="17" operator="lessThan">
      <formula>0.15</formula>
    </cfRule>
  </conditionalFormatting>
  <conditionalFormatting sqref="H15">
    <cfRule type="cellIs" dxfId="51" priority="16" operator="lessThan">
      <formula>0.15</formula>
    </cfRule>
  </conditionalFormatting>
  <conditionalFormatting sqref="J14">
    <cfRule type="cellIs" dxfId="50" priority="15" operator="lessThan">
      <formula>0.15</formula>
    </cfRule>
  </conditionalFormatting>
  <conditionalFormatting sqref="H20">
    <cfRule type="cellIs" dxfId="49" priority="12" operator="lessThan">
      <formula>0.14</formula>
    </cfRule>
  </conditionalFormatting>
  <conditionalFormatting sqref="K20">
    <cfRule type="cellIs" dxfId="48" priority="11" operator="lessThan">
      <formula>0.14</formula>
    </cfRule>
  </conditionalFormatting>
  <conditionalFormatting sqref="H21">
    <cfRule type="cellIs" dxfId="47" priority="10" operator="lessThan">
      <formula>0.14</formula>
    </cfRule>
  </conditionalFormatting>
  <conditionalFormatting sqref="K21">
    <cfRule type="cellIs" dxfId="46" priority="9" operator="lessThan">
      <formula>0.14</formula>
    </cfRule>
  </conditionalFormatting>
  <conditionalFormatting sqref="H22">
    <cfRule type="cellIs" dxfId="45" priority="8" operator="lessThan">
      <formula>0.14</formula>
    </cfRule>
  </conditionalFormatting>
  <conditionalFormatting sqref="K22">
    <cfRule type="cellIs" dxfId="44" priority="7" operator="lessThan">
      <formula>0.14</formula>
    </cfRule>
  </conditionalFormatting>
  <conditionalFormatting sqref="G17">
    <cfRule type="cellIs" dxfId="43" priority="6" operator="lessThan">
      <formula>0.15</formula>
    </cfRule>
  </conditionalFormatting>
  <conditionalFormatting sqref="J18">
    <cfRule type="cellIs" dxfId="42" priority="2" operator="lessThan">
      <formula>0.15</formula>
    </cfRule>
  </conditionalFormatting>
  <conditionalFormatting sqref="K18">
    <cfRule type="cellIs" dxfId="41" priority="1" operator="lessThan">
      <formula>0.15</formula>
    </cfRule>
  </conditionalFormatting>
  <conditionalFormatting sqref="G18">
    <cfRule type="cellIs" dxfId="40" priority="5" operator="lessThan">
      <formula>0.15</formula>
    </cfRule>
  </conditionalFormatting>
  <conditionalFormatting sqref="H18">
    <cfRule type="cellIs" dxfId="39" priority="4" operator="lessThan">
      <formula>0.15</formula>
    </cfRule>
  </conditionalFormatting>
  <conditionalFormatting sqref="J17">
    <cfRule type="cellIs" dxfId="38" priority="3" operator="lessThan">
      <formula>0.15</formula>
    </cfRule>
  </conditionalFormatting>
  <dataValidations count="4">
    <dataValidation type="whole" allowBlank="1" showInputMessage="1" showErrorMessage="1" sqref="C9">
      <formula1>0</formula1>
      <formula2>10000000</formula2>
    </dataValidation>
    <dataValidation type="whole" allowBlank="1" showInputMessage="1" showErrorMessage="1" sqref="G4 H38">
      <formula1>1</formula1>
      <formula2>7000</formula2>
    </dataValidation>
    <dataValidation type="whole" allowBlank="1" showInputMessage="1" showErrorMessage="1" sqref="C10:D10 C11">
      <formula1>0</formula1>
      <formula2>100000</formula2>
    </dataValidation>
    <dataValidation type="whole" allowBlank="1" showInputMessage="1" showErrorMessage="1" sqref="D9">
      <formula1>0</formula1>
      <formula2>250000</formula2>
    </dataValidation>
  </dataValidations>
  <hyperlinks>
    <hyperlink ref="E40" r:id="rId1"/>
    <hyperlink ref="E41" r:id="rId2"/>
    <hyperlink ref="E42" r:id="rId3"/>
  </hyperlinks>
  <pageMargins left="0.7" right="0.7" top="0.75" bottom="0.75" header="0.3" footer="0.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06"/>
  <sheetViews>
    <sheetView workbookViewId="0">
      <selection activeCell="A4" sqref="A4"/>
    </sheetView>
  </sheetViews>
  <sheetFormatPr defaultRowHeight="26.25" x14ac:dyDescent="0.4"/>
  <cols>
    <col min="1" max="1" width="28.28515625" style="7" customWidth="1"/>
    <col min="2" max="2" width="14.140625" style="7" customWidth="1"/>
    <col min="3" max="3" width="21.5703125" style="7" customWidth="1"/>
    <col min="4" max="4" width="2" style="7" customWidth="1"/>
    <col min="5" max="5" width="35" style="7" customWidth="1"/>
    <col min="6" max="6" width="2.85546875" style="7" customWidth="1"/>
    <col min="7" max="7" width="19.7109375" style="2" customWidth="1"/>
    <col min="8" max="8" width="22" style="2" customWidth="1"/>
    <col min="9" max="9" width="12" style="2" customWidth="1"/>
    <col min="10" max="10" width="18" style="2" customWidth="1"/>
    <col min="11" max="11" width="22" style="3" customWidth="1"/>
    <col min="12" max="43" width="9.140625" style="3" customWidth="1"/>
    <col min="44" max="256" width="9.140625" style="1" customWidth="1"/>
  </cols>
  <sheetData>
    <row r="1" spans="1:14" ht="47.25" customHeight="1" x14ac:dyDescent="0.7">
      <c r="A1" s="309" t="s">
        <v>349</v>
      </c>
      <c r="B1" s="351"/>
      <c r="C1" s="352"/>
      <c r="D1" s="353"/>
      <c r="E1" s="354"/>
      <c r="F1" s="2"/>
    </row>
    <row r="2" spans="1:14" s="85" customFormat="1" ht="39" customHeight="1" x14ac:dyDescent="0.7">
      <c r="A2" s="530" t="s">
        <v>386</v>
      </c>
      <c r="B2" s="546"/>
      <c r="C2" s="546"/>
      <c r="D2" s="546"/>
      <c r="E2" s="546"/>
      <c r="F2" s="531"/>
      <c r="G2" s="546"/>
      <c r="H2" s="546"/>
      <c r="I2" s="546"/>
      <c r="J2" s="546"/>
      <c r="K2" s="547"/>
    </row>
    <row r="3" spans="1:14" s="3" customFormat="1" ht="17.25" customHeight="1" x14ac:dyDescent="0.25">
      <c r="A3" s="154"/>
      <c r="B3" s="154"/>
      <c r="C3" s="104"/>
      <c r="D3" s="104"/>
      <c r="E3" s="104"/>
      <c r="F3" s="104"/>
      <c r="G3" s="104"/>
      <c r="H3" s="104"/>
      <c r="I3" s="104"/>
      <c r="J3" s="104"/>
      <c r="K3" s="355"/>
    </row>
    <row r="4" spans="1:14" s="381" customFormat="1" ht="104.25" customHeight="1" x14ac:dyDescent="0.3">
      <c r="A4" s="1087" t="s">
        <v>471</v>
      </c>
      <c r="B4" s="1088"/>
      <c r="C4" s="1088"/>
      <c r="D4" s="1088"/>
      <c r="E4" s="1088"/>
      <c r="F4" s="1088"/>
      <c r="G4" s="1088"/>
      <c r="H4" s="1088"/>
      <c r="I4" s="1088"/>
      <c r="J4" s="1088"/>
      <c r="K4" s="1089"/>
      <c r="N4" s="140" t="s">
        <v>185</v>
      </c>
    </row>
    <row r="5" spans="1:14" s="381" customFormat="1" ht="75.75" customHeight="1" x14ac:dyDescent="0.3">
      <c r="A5" s="1090"/>
      <c r="B5" s="1091"/>
      <c r="C5" s="1091"/>
      <c r="D5" s="1091"/>
      <c r="E5" s="1091"/>
      <c r="F5" s="1091"/>
      <c r="G5" s="1091"/>
      <c r="H5" s="1091"/>
      <c r="I5" s="1091"/>
      <c r="J5" s="1091"/>
      <c r="K5" s="1092"/>
    </row>
    <row r="6" spans="1:14" s="381" customFormat="1" ht="69.75" customHeight="1" x14ac:dyDescent="0.3">
      <c r="A6" s="1090"/>
      <c r="B6" s="1091"/>
      <c r="C6" s="1091"/>
      <c r="D6" s="1091"/>
      <c r="E6" s="1091"/>
      <c r="F6" s="1091"/>
      <c r="G6" s="1091"/>
      <c r="H6" s="1091"/>
      <c r="I6" s="1091"/>
      <c r="J6" s="1091"/>
      <c r="K6" s="1092"/>
    </row>
    <row r="7" spans="1:14" s="381" customFormat="1" ht="42.75" customHeight="1" x14ac:dyDescent="0.3">
      <c r="A7" s="1090"/>
      <c r="B7" s="1091"/>
      <c r="C7" s="1091"/>
      <c r="D7" s="1091"/>
      <c r="E7" s="1091"/>
      <c r="F7" s="1091"/>
      <c r="G7" s="1091"/>
      <c r="H7" s="1091"/>
      <c r="I7" s="1091"/>
      <c r="J7" s="1091"/>
      <c r="K7" s="1092"/>
    </row>
    <row r="8" spans="1:14" s="381" customFormat="1" ht="161.25" customHeight="1" x14ac:dyDescent="0.3">
      <c r="A8" s="1090"/>
      <c r="B8" s="1091"/>
      <c r="C8" s="1091"/>
      <c r="D8" s="1091"/>
      <c r="E8" s="1091"/>
      <c r="F8" s="1091"/>
      <c r="G8" s="1091"/>
      <c r="H8" s="1091"/>
      <c r="I8" s="1091"/>
      <c r="J8" s="1091"/>
      <c r="K8" s="1092"/>
    </row>
    <row r="9" spans="1:14" s="381" customFormat="1" ht="152.25" customHeight="1" x14ac:dyDescent="0.3">
      <c r="A9" s="1093"/>
      <c r="B9" s="1094"/>
      <c r="C9" s="1094"/>
      <c r="D9" s="1094"/>
      <c r="E9" s="1094"/>
      <c r="F9" s="1094"/>
      <c r="G9" s="1094"/>
      <c r="H9" s="1094"/>
      <c r="I9" s="1094"/>
      <c r="J9" s="1094"/>
      <c r="K9" s="1095"/>
    </row>
    <row r="10" spans="1:14" s="3" customFormat="1" ht="37.5" customHeight="1" x14ac:dyDescent="0.25">
      <c r="A10" s="154"/>
      <c r="B10" s="154"/>
      <c r="C10" s="104"/>
      <c r="D10" s="104"/>
      <c r="E10" s="104"/>
      <c r="F10" s="104"/>
      <c r="G10" s="104"/>
      <c r="H10" s="104"/>
      <c r="I10" s="104"/>
      <c r="J10" s="104"/>
      <c r="K10" s="104"/>
    </row>
    <row r="11" spans="1:14" s="377" customFormat="1" ht="39" customHeight="1" x14ac:dyDescent="0.7">
      <c r="A11" s="530" t="s">
        <v>388</v>
      </c>
      <c r="B11" s="546"/>
      <c r="C11" s="550"/>
      <c r="D11" s="550"/>
      <c r="E11" s="550"/>
      <c r="F11" s="531"/>
      <c r="G11" s="550"/>
      <c r="H11" s="550"/>
      <c r="I11" s="550"/>
      <c r="J11" s="550"/>
      <c r="K11" s="552"/>
    </row>
    <row r="12" spans="1:14" s="3" customFormat="1" ht="31.5" customHeight="1" x14ac:dyDescent="0.25">
      <c r="A12" s="99"/>
      <c r="B12" s="286" t="s">
        <v>76</v>
      </c>
      <c r="C12" s="511" t="str">
        <f>'Real Estate Evaluator'!A4</f>
        <v>1158 E 70th St., Los Angeles CA 90001</v>
      </c>
      <c r="D12" s="512"/>
      <c r="E12" s="142"/>
      <c r="F12" s="142"/>
      <c r="G12" s="142"/>
      <c r="H12" s="142"/>
      <c r="I12" s="142"/>
      <c r="J12" s="142"/>
      <c r="K12" s="80"/>
      <c r="N12" s="1" t="s">
        <v>187</v>
      </c>
    </row>
    <row r="13" spans="1:14" s="3" customFormat="1" ht="28.5" customHeight="1" x14ac:dyDescent="0.7">
      <c r="A13" s="99"/>
      <c r="B13" s="286" t="s">
        <v>299</v>
      </c>
      <c r="C13" s="366">
        <f>'Real Estate Evaluator'!C50</f>
        <v>40707</v>
      </c>
      <c r="D13" s="365"/>
      <c r="E13" s="356"/>
      <c r="F13" s="356"/>
      <c r="G13" s="356"/>
      <c r="H13" s="356"/>
      <c r="I13" s="356"/>
      <c r="J13" s="356"/>
      <c r="K13" s="357"/>
      <c r="N13" s="1" t="s">
        <v>182</v>
      </c>
    </row>
    <row r="14" spans="1:14" s="3" customFormat="1" ht="28.5" customHeight="1" x14ac:dyDescent="0.7">
      <c r="A14" s="99"/>
      <c r="B14" s="286" t="s">
        <v>181</v>
      </c>
      <c r="C14" s="366" t="str">
        <f>'Real Estate Evaluator'!Q52</f>
        <v xml:space="preserve"> </v>
      </c>
      <c r="D14" s="365"/>
      <c r="E14" s="356"/>
      <c r="F14" s="356"/>
      <c r="G14" s="356"/>
      <c r="H14" s="356"/>
      <c r="I14" s="356"/>
      <c r="J14" s="356"/>
      <c r="K14" s="357"/>
      <c r="N14" s="1" t="s">
        <v>183</v>
      </c>
    </row>
    <row r="15" spans="1:14" s="3" customFormat="1" ht="78" customHeight="1" x14ac:dyDescent="0.25">
      <c r="A15" s="99"/>
      <c r="B15" s="286" t="s">
        <v>355</v>
      </c>
      <c r="C15" s="1096" t="s">
        <v>385</v>
      </c>
      <c r="D15" s="1097"/>
      <c r="E15" s="1097"/>
      <c r="F15" s="1097"/>
      <c r="G15" s="1097"/>
      <c r="H15" s="1097"/>
      <c r="I15" s="1097"/>
      <c r="J15" s="1097"/>
      <c r="K15" s="1098"/>
      <c r="N15" s="1"/>
    </row>
    <row r="16" spans="1:14" s="3" customFormat="1" ht="28.5" customHeight="1" x14ac:dyDescent="0.7">
      <c r="A16" s="99"/>
      <c r="B16" s="286" t="s">
        <v>348</v>
      </c>
      <c r="C16" s="366" t="s">
        <v>374</v>
      </c>
      <c r="D16" s="365"/>
      <c r="E16" s="356"/>
      <c r="F16" s="356"/>
      <c r="G16" s="356"/>
      <c r="H16" s="356"/>
      <c r="I16" s="356"/>
      <c r="J16" s="356"/>
      <c r="K16" s="357"/>
      <c r="N16" s="1" t="s">
        <v>186</v>
      </c>
    </row>
    <row r="17" spans="1:23" s="3" customFormat="1" ht="28.5" customHeight="1" x14ac:dyDescent="0.7">
      <c r="A17" s="104"/>
      <c r="B17" s="104"/>
      <c r="C17" s="85"/>
      <c r="D17" s="85"/>
      <c r="E17" s="104"/>
      <c r="F17" s="104"/>
      <c r="G17" s="104"/>
      <c r="H17" s="104"/>
      <c r="I17" s="104"/>
      <c r="J17" s="104"/>
      <c r="K17" s="104"/>
      <c r="N17" s="1" t="s">
        <v>184</v>
      </c>
    </row>
    <row r="18" spans="1:23" s="377" customFormat="1" ht="39" customHeight="1" x14ac:dyDescent="0.7">
      <c r="A18" s="543" t="s">
        <v>387</v>
      </c>
      <c r="B18" s="544"/>
      <c r="C18" s="544"/>
      <c r="D18" s="544"/>
      <c r="E18" s="544"/>
      <c r="F18" s="548"/>
      <c r="G18" s="544"/>
      <c r="H18" s="544"/>
      <c r="I18" s="544"/>
      <c r="J18" s="544"/>
      <c r="K18" s="549"/>
    </row>
    <row r="19" spans="1:23" s="3" customFormat="1" ht="28.5" customHeight="1" x14ac:dyDescent="0.25">
      <c r="A19" s="101"/>
      <c r="B19" s="228" t="s">
        <v>161</v>
      </c>
      <c r="C19" s="538" t="s">
        <v>54</v>
      </c>
      <c r="D19" s="539"/>
      <c r="E19" s="540"/>
      <c r="F19" s="104" t="s">
        <v>8</v>
      </c>
      <c r="G19" s="101"/>
      <c r="H19" s="102" t="s">
        <v>178</v>
      </c>
      <c r="I19" s="541">
        <f>'Real Estate Evaluator'!C58</f>
        <v>0</v>
      </c>
      <c r="J19" s="539"/>
      <c r="K19" s="540"/>
      <c r="Q19" s="227" t="s">
        <v>192</v>
      </c>
      <c r="R19" s="160"/>
      <c r="S19" s="160"/>
      <c r="T19" s="124"/>
      <c r="U19" s="124"/>
      <c r="V19" s="124"/>
      <c r="W19" s="161"/>
    </row>
    <row r="20" spans="1:23" s="3" customFormat="1" ht="28.5" customHeight="1" x14ac:dyDescent="0.7">
      <c r="A20" s="99"/>
      <c r="B20" s="286" t="s">
        <v>27</v>
      </c>
      <c r="C20" s="361">
        <f>'Real Estate Evaluator'!C55</f>
        <v>0</v>
      </c>
      <c r="D20" s="362"/>
      <c r="E20" s="363"/>
      <c r="F20" s="104" t="s">
        <v>8</v>
      </c>
      <c r="G20" s="101"/>
      <c r="H20" s="228" t="s">
        <v>30</v>
      </c>
      <c r="I20" s="361">
        <f>'Real Estate Evaluator'!C59</f>
        <v>0</v>
      </c>
      <c r="J20" s="362"/>
      <c r="K20" s="363"/>
      <c r="Q20" s="85"/>
      <c r="R20" s="85"/>
      <c r="T20" s="268"/>
      <c r="U20" s="85"/>
      <c r="W20" s="268"/>
    </row>
    <row r="21" spans="1:23" s="3" customFormat="1" ht="28.5" customHeight="1" x14ac:dyDescent="0.7">
      <c r="A21" s="99"/>
      <c r="B21" s="286" t="s">
        <v>381</v>
      </c>
      <c r="C21" s="361">
        <f>'Real Estate Evaluator'!C56</f>
        <v>0</v>
      </c>
      <c r="D21" s="362"/>
      <c r="E21" s="363"/>
      <c r="F21" s="104" t="s">
        <v>8</v>
      </c>
      <c r="G21" s="101"/>
      <c r="H21" s="228" t="s">
        <v>382</v>
      </c>
      <c r="I21" s="358" t="str">
        <f>'Real Estate Evaluator'!C62</f>
        <v>0 months</v>
      </c>
      <c r="J21" s="359"/>
      <c r="K21" s="360"/>
      <c r="Q21" s="286" t="s">
        <v>35</v>
      </c>
      <c r="R21" s="112"/>
      <c r="T21" s="147"/>
      <c r="U21" s="85"/>
      <c r="V21" s="153"/>
    </row>
    <row r="22" spans="1:23" s="3" customFormat="1" ht="28.5" customHeight="1" x14ac:dyDescent="0.9">
      <c r="A22" s="99"/>
      <c r="B22" s="100" t="s">
        <v>160</v>
      </c>
      <c r="C22" s="364">
        <f>'Real Estate Evaluator'!C57</f>
        <v>0</v>
      </c>
      <c r="D22" s="359"/>
      <c r="E22" s="360"/>
      <c r="F22" s="104" t="s">
        <v>8</v>
      </c>
      <c r="G22" s="99"/>
      <c r="H22" s="286" t="s">
        <v>350</v>
      </c>
      <c r="I22" s="361">
        <v>15</v>
      </c>
      <c r="J22" s="362"/>
      <c r="K22" s="363"/>
      <c r="O22" s="86"/>
      <c r="P22" s="86"/>
      <c r="Q22" s="287" t="s">
        <v>78</v>
      </c>
      <c r="R22" s="145"/>
      <c r="S22" s="148">
        <f>'Real Estate Evaluator'!G9</f>
        <v>0.68333333333333335</v>
      </c>
      <c r="T22" s="149">
        <f>'Real Estate Evaluator'!H9</f>
        <v>0.81666666666666665</v>
      </c>
      <c r="U22" s="85"/>
      <c r="V22" s="148">
        <f>'Real Estate Evaluator'!J9</f>
        <v>0.10789473684210527</v>
      </c>
      <c r="W22" s="149">
        <f>'Real Estate Evaluator'!K9</f>
        <v>0.12894736842105264</v>
      </c>
    </row>
    <row r="23" spans="1:23" s="3" customFormat="1" ht="28.5" customHeight="1" x14ac:dyDescent="0.9">
      <c r="B23" s="112"/>
      <c r="C23" s="506"/>
      <c r="D23" s="507"/>
      <c r="E23" s="507"/>
      <c r="F23" s="104"/>
      <c r="G23" s="99"/>
      <c r="H23" s="286" t="s">
        <v>177</v>
      </c>
      <c r="I23" s="358">
        <f>'Real Estate Evaluator'!C60</f>
        <v>0</v>
      </c>
      <c r="J23" s="359"/>
      <c r="K23" s="360"/>
      <c r="O23" s="86"/>
      <c r="P23" s="86"/>
      <c r="Q23" s="145"/>
      <c r="R23" s="145"/>
      <c r="S23" s="64"/>
      <c r="T23" s="64"/>
      <c r="U23" s="85"/>
      <c r="V23" s="64"/>
      <c r="W23" s="64"/>
    </row>
    <row r="24" spans="1:23" s="3" customFormat="1" ht="28.5" customHeight="1" x14ac:dyDescent="0.7">
      <c r="A24" s="104"/>
      <c r="B24" s="104"/>
      <c r="C24" s="85"/>
      <c r="D24" s="85"/>
      <c r="E24" s="104"/>
      <c r="F24" s="104"/>
      <c r="G24" s="104"/>
      <c r="H24" s="104"/>
      <c r="I24" s="104"/>
      <c r="J24" s="104"/>
      <c r="K24" s="104"/>
      <c r="R24" s="112"/>
      <c r="U24" s="85"/>
    </row>
    <row r="25" spans="1:23" s="377" customFormat="1" ht="38.25" customHeight="1" x14ac:dyDescent="0.7">
      <c r="A25" s="543" t="s">
        <v>159</v>
      </c>
      <c r="B25" s="544"/>
      <c r="C25" s="545"/>
      <c r="D25" s="500" t="s">
        <v>8</v>
      </c>
      <c r="E25" s="530" t="s">
        <v>35</v>
      </c>
      <c r="F25" s="531"/>
      <c r="G25" s="531"/>
      <c r="H25" s="501" t="s">
        <v>8</v>
      </c>
      <c r="I25" s="530" t="s">
        <v>351</v>
      </c>
      <c r="J25" s="546"/>
      <c r="K25" s="547"/>
      <c r="L25" s="381"/>
      <c r="M25" s="381"/>
      <c r="N25" s="381"/>
      <c r="O25" s="381"/>
      <c r="P25" s="381"/>
      <c r="Q25" s="509" t="s">
        <v>321</v>
      </c>
      <c r="R25" s="502"/>
      <c r="S25" s="503">
        <f>'Real Estate Evaluator'!G22</f>
        <v>0.10498583333333333</v>
      </c>
      <c r="T25" s="504"/>
      <c r="U25" s="85"/>
      <c r="V25" s="503">
        <f>'Real Estate Evaluator'!J22</f>
        <v>5.2883191666666667</v>
      </c>
      <c r="W25" s="505"/>
    </row>
    <row r="26" spans="1:23" s="3" customFormat="1" ht="28.5" customHeight="1" x14ac:dyDescent="0.7">
      <c r="A26" s="228" t="s">
        <v>64</v>
      </c>
      <c r="B26" s="229"/>
      <c r="C26" s="66">
        <f>'Real Estate Evaluator'!C8</f>
        <v>205000</v>
      </c>
      <c r="D26" s="9"/>
      <c r="E26" s="529" t="s">
        <v>195</v>
      </c>
      <c r="G26" s="66">
        <f>'Real Estate Evaluator'!H8</f>
        <v>300000</v>
      </c>
      <c r="I26" s="542" t="s">
        <v>193</v>
      </c>
      <c r="J26" s="148">
        <f>'Real Estate Evaluator'!X7</f>
        <v>-4.5014166666666668E-2</v>
      </c>
      <c r="K26" s="150">
        <f>'Real Estate Evaluator'!Y7</f>
        <v>-13504.25</v>
      </c>
      <c r="Q26" s="287" t="s">
        <v>97</v>
      </c>
      <c r="R26" s="145"/>
      <c r="S26" s="155">
        <f>'Real Estate Evaluator'!G20</f>
        <v>15.384615384615385</v>
      </c>
      <c r="T26" s="151"/>
      <c r="U26" s="85"/>
      <c r="V26" s="155" t="str">
        <f>'Real Estate Evaluator'!J20</f>
        <v xml:space="preserve"> </v>
      </c>
      <c r="W26" s="306"/>
    </row>
    <row r="27" spans="1:23" s="3" customFormat="1" ht="28.5" customHeight="1" x14ac:dyDescent="0.4">
      <c r="A27" s="286" t="s">
        <v>0</v>
      </c>
      <c r="B27" s="163"/>
      <c r="C27" s="6">
        <f>'Real Estate Evaluator'!C9</f>
        <v>40000</v>
      </c>
      <c r="D27" s="9"/>
      <c r="E27" s="529" t="s">
        <v>196</v>
      </c>
      <c r="G27" s="6">
        <f>'Real Estate Evaluator'!K8</f>
        <v>1900000</v>
      </c>
      <c r="I27" s="542" t="s">
        <v>193</v>
      </c>
      <c r="J27" s="148">
        <f>'Real Estate Evaluator'!AA7</f>
        <v>0.83499776315789476</v>
      </c>
      <c r="K27" s="150">
        <f>'Real Estate Evaluator'!AB7</f>
        <v>1586495.75</v>
      </c>
      <c r="Q27" s="287" t="s">
        <v>98</v>
      </c>
      <c r="R27" s="145"/>
      <c r="S27" s="156">
        <f>'Real Estate Evaluator'!G21</f>
        <v>115.38461538461539</v>
      </c>
      <c r="T27" s="152"/>
      <c r="U27" s="2"/>
      <c r="V27" s="156">
        <f>'Real Estate Evaluator'!J21</f>
        <v>730.76923076923072</v>
      </c>
      <c r="W27" s="308"/>
    </row>
    <row r="28" spans="1:23" s="3" customFormat="1" ht="28.5" customHeight="1" x14ac:dyDescent="0.25">
      <c r="A28" s="286" t="s">
        <v>1</v>
      </c>
      <c r="B28" s="163"/>
      <c r="C28" s="6">
        <f>'Real Estate Evaluator'!C10</f>
        <v>0</v>
      </c>
      <c r="D28" s="9"/>
      <c r="E28" s="510" t="s">
        <v>389</v>
      </c>
      <c r="F28" s="510"/>
      <c r="G28" s="510"/>
      <c r="I28" s="510" t="s">
        <v>384</v>
      </c>
      <c r="J28" s="510"/>
      <c r="K28" s="510"/>
    </row>
    <row r="29" spans="1:23" s="3" customFormat="1" ht="28.5" customHeight="1" x14ac:dyDescent="0.25">
      <c r="A29" s="286" t="s">
        <v>2</v>
      </c>
      <c r="B29" s="163"/>
      <c r="C29" s="6">
        <f>'Real Estate Evaluator'!C12</f>
        <v>0</v>
      </c>
      <c r="D29" s="9"/>
      <c r="H29" s="528" t="s">
        <v>383</v>
      </c>
    </row>
    <row r="30" spans="1:23" s="3" customFormat="1" ht="28.5" customHeight="1" x14ac:dyDescent="0.25">
      <c r="A30" s="286" t="s">
        <v>190</v>
      </c>
      <c r="B30" s="367">
        <f>'Real Estate Evaluator'!B28</f>
        <v>3.0000000000000001E-3</v>
      </c>
      <c r="C30" s="6">
        <f>SUM(G26*B30)</f>
        <v>900</v>
      </c>
      <c r="D30" s="9"/>
      <c r="H30" s="95" t="s">
        <v>0</v>
      </c>
      <c r="I30" s="508" t="s">
        <v>375</v>
      </c>
      <c r="J30" s="142"/>
      <c r="K30" s="80"/>
    </row>
    <row r="31" spans="1:23" s="3" customFormat="1" ht="28.5" customHeight="1" x14ac:dyDescent="0.25">
      <c r="A31" s="286" t="s">
        <v>7</v>
      </c>
      <c r="B31" s="367">
        <f>'Real Estate Evaluator'!B23</f>
        <v>0.05</v>
      </c>
      <c r="C31" s="6">
        <f>G26*B31</f>
        <v>15000</v>
      </c>
      <c r="D31" s="9"/>
      <c r="H31" s="95" t="s">
        <v>1</v>
      </c>
      <c r="I31" s="508" t="s">
        <v>376</v>
      </c>
      <c r="J31" s="142"/>
      <c r="K31" s="80"/>
    </row>
    <row r="32" spans="1:23" s="3" customFormat="1" ht="28.5" customHeight="1" x14ac:dyDescent="0.7">
      <c r="A32" s="286" t="s">
        <v>82</v>
      </c>
      <c r="B32" s="164"/>
      <c r="C32" s="122">
        <f>'Real Estate Evaluator'!G4</f>
        <v>2600</v>
      </c>
      <c r="D32" s="9"/>
      <c r="H32" s="95" t="s">
        <v>2</v>
      </c>
      <c r="I32" s="508" t="s">
        <v>377</v>
      </c>
      <c r="J32" s="142"/>
      <c r="K32" s="80"/>
    </row>
    <row r="33" spans="1:43" s="3" customFormat="1" ht="28.5" customHeight="1" x14ac:dyDescent="0.7">
      <c r="A33" s="167" t="s">
        <v>189</v>
      </c>
      <c r="B33" s="165"/>
      <c r="C33" s="368">
        <f>SUM(C27+C28+C29+C30+C31)</f>
        <v>55900</v>
      </c>
      <c r="D33" s="9"/>
      <c r="H33" s="95" t="s">
        <v>190</v>
      </c>
      <c r="I33" s="508" t="s">
        <v>378</v>
      </c>
      <c r="J33" s="142"/>
      <c r="K33" s="80"/>
    </row>
    <row r="34" spans="1:43" s="3" customFormat="1" ht="28.5" customHeight="1" x14ac:dyDescent="0.25">
      <c r="A34" s="167" t="s">
        <v>188</v>
      </c>
      <c r="B34" s="166"/>
      <c r="C34" s="368">
        <f>SUM(C26+C27+C28+C29)</f>
        <v>245000</v>
      </c>
      <c r="D34" s="9"/>
      <c r="H34" s="95" t="s">
        <v>7</v>
      </c>
      <c r="I34" s="508" t="s">
        <v>379</v>
      </c>
      <c r="J34" s="142"/>
      <c r="K34" s="80"/>
    </row>
    <row r="35" spans="1:43" s="3" customFormat="1" ht="31.5" customHeight="1" x14ac:dyDescent="0.7">
      <c r="A35" s="85"/>
      <c r="B35" s="85"/>
      <c r="C35" s="85"/>
      <c r="D35" s="9"/>
      <c r="E35" s="85"/>
      <c r="F35" s="85"/>
      <c r="G35" s="104"/>
      <c r="H35" s="104"/>
      <c r="I35" s="104"/>
      <c r="J35" s="104"/>
      <c r="K35" s="104"/>
    </row>
    <row r="36" spans="1:43" s="499" customFormat="1" ht="39" customHeight="1" x14ac:dyDescent="0.7">
      <c r="A36" s="543" t="s">
        <v>162</v>
      </c>
      <c r="B36" s="544"/>
      <c r="C36" s="544"/>
      <c r="D36" s="544"/>
      <c r="E36" s="544"/>
      <c r="F36" s="548"/>
      <c r="G36" s="544"/>
      <c r="H36" s="544"/>
      <c r="I36" s="544"/>
      <c r="J36" s="544"/>
      <c r="K36" s="549"/>
      <c r="L36" s="85"/>
      <c r="M36" s="85"/>
      <c r="N36" s="85"/>
      <c r="O36" s="85"/>
      <c r="Y36" s="85"/>
      <c r="Z36" s="85"/>
      <c r="AA36" s="85"/>
      <c r="AB36" s="85"/>
      <c r="AC36" s="85"/>
      <c r="AD36" s="85"/>
      <c r="AE36" s="85"/>
      <c r="AF36" s="85"/>
      <c r="AG36" s="85"/>
      <c r="AH36" s="85"/>
      <c r="AI36" s="85"/>
      <c r="AJ36" s="85"/>
      <c r="AK36" s="85"/>
      <c r="AL36" s="85"/>
      <c r="AM36" s="85"/>
      <c r="AN36" s="85"/>
      <c r="AO36" s="85"/>
      <c r="AP36" s="85"/>
      <c r="AQ36" s="85"/>
    </row>
    <row r="37" spans="1:43" s="3" customFormat="1" x14ac:dyDescent="0.25">
      <c r="A37" s="88"/>
      <c r="B37" s="532" t="s">
        <v>163</v>
      </c>
      <c r="C37" s="533" t="s">
        <v>169</v>
      </c>
      <c r="D37" s="534"/>
      <c r="E37" s="535"/>
      <c r="F37" s="536" t="s">
        <v>167</v>
      </c>
      <c r="G37" s="534"/>
      <c r="H37" s="534"/>
      <c r="I37" s="534"/>
      <c r="J37" s="534"/>
      <c r="K37" s="537"/>
    </row>
    <row r="38" spans="1:43" s="3" customFormat="1" x14ac:dyDescent="0.25">
      <c r="A38" s="99"/>
      <c r="B38" s="100" t="s">
        <v>164</v>
      </c>
      <c r="C38" s="372" t="s">
        <v>170</v>
      </c>
      <c r="D38" s="370"/>
      <c r="E38" s="373"/>
      <c r="F38" s="369" t="s">
        <v>168</v>
      </c>
      <c r="G38" s="370"/>
      <c r="H38" s="370"/>
      <c r="I38" s="370"/>
      <c r="J38" s="370"/>
      <c r="K38" s="371"/>
    </row>
    <row r="39" spans="1:43" s="3" customFormat="1" x14ac:dyDescent="0.25">
      <c r="A39" s="101"/>
      <c r="B39" s="228" t="s">
        <v>352</v>
      </c>
      <c r="C39" s="372" t="s">
        <v>170</v>
      </c>
      <c r="D39" s="370"/>
      <c r="E39" s="373"/>
      <c r="F39" s="369" t="s">
        <v>171</v>
      </c>
      <c r="G39" s="370"/>
      <c r="H39" s="370"/>
      <c r="I39" s="370"/>
      <c r="J39" s="370"/>
      <c r="K39" s="371"/>
    </row>
    <row r="40" spans="1:43" s="3" customFormat="1" ht="32.25" customHeight="1" x14ac:dyDescent="0.7">
      <c r="K40" s="93"/>
      <c r="R40" s="104"/>
      <c r="S40" s="104"/>
      <c r="T40" s="85"/>
      <c r="U40" s="104"/>
      <c r="V40" s="104"/>
      <c r="W40" s="104"/>
      <c r="X40" s="104"/>
    </row>
    <row r="41" spans="1:43" s="3" customFormat="1" ht="39" customHeight="1" x14ac:dyDescent="0.25">
      <c r="A41" s="530" t="s">
        <v>353</v>
      </c>
      <c r="B41" s="546"/>
      <c r="C41" s="550"/>
      <c r="D41" s="550"/>
      <c r="E41" s="550"/>
      <c r="F41" s="551"/>
      <c r="G41" s="550"/>
      <c r="H41" s="550"/>
      <c r="I41" s="550"/>
      <c r="J41" s="550"/>
      <c r="K41" s="552"/>
      <c r="R41" s="157" t="s">
        <v>194</v>
      </c>
      <c r="S41" s="112"/>
      <c r="T41" s="283">
        <f>'Real Estate Evaluator'!X8</f>
        <v>-9.0028333333333335E-2</v>
      </c>
      <c r="U41" s="54">
        <f>'Real Estate Evaluator'!Y8</f>
        <v>-27008.5</v>
      </c>
      <c r="V41" s="104"/>
      <c r="W41" s="283">
        <f>'Real Estate Evaluator'!AA8</f>
        <v>1.6699955263157895</v>
      </c>
      <c r="X41" s="54">
        <f>'Real Estate Evaluator'!AB8</f>
        <v>3172991.5</v>
      </c>
    </row>
    <row r="42" spans="1:43" s="377" customFormat="1" ht="46.5" customHeight="1" x14ac:dyDescent="0.7">
      <c r="A42" s="515" t="s">
        <v>172</v>
      </c>
      <c r="B42" s="516"/>
      <c r="C42" s="516"/>
      <c r="D42" s="516"/>
      <c r="E42" s="516"/>
      <c r="F42" s="516"/>
      <c r="G42" s="517"/>
      <c r="H42" s="517"/>
      <c r="I42" s="517"/>
      <c r="J42" s="517"/>
      <c r="K42" s="518"/>
    </row>
    <row r="43" spans="1:43" s="378" customFormat="1" ht="31.5" customHeight="1" x14ac:dyDescent="0.5">
      <c r="A43" s="519" t="s">
        <v>173</v>
      </c>
      <c r="B43" s="520"/>
      <c r="C43" s="520"/>
      <c r="D43" s="520"/>
      <c r="E43" s="520"/>
      <c r="F43" s="520"/>
      <c r="G43" s="521"/>
      <c r="H43" s="521"/>
      <c r="I43" s="521"/>
      <c r="J43" s="521"/>
      <c r="K43" s="522"/>
    </row>
    <row r="44" spans="1:43" s="378" customFormat="1" ht="31.5" customHeight="1" x14ac:dyDescent="0.5">
      <c r="A44" s="519" t="s">
        <v>174</v>
      </c>
      <c r="B44" s="520"/>
      <c r="C44" s="520"/>
      <c r="D44" s="520"/>
      <c r="E44" s="520"/>
      <c r="F44" s="520"/>
      <c r="G44" s="521"/>
      <c r="H44" s="521"/>
      <c r="I44" s="521"/>
      <c r="J44" s="521"/>
      <c r="K44" s="522"/>
    </row>
    <row r="45" spans="1:43" s="378" customFormat="1" ht="31.5" customHeight="1" x14ac:dyDescent="0.5">
      <c r="A45" s="523" t="s">
        <v>176</v>
      </c>
      <c r="B45" s="520"/>
      <c r="C45" s="520"/>
      <c r="D45" s="520"/>
      <c r="E45" s="520"/>
      <c r="F45" s="520"/>
      <c r="G45" s="521"/>
      <c r="H45" s="521"/>
      <c r="I45" s="521"/>
      <c r="J45" s="521"/>
      <c r="K45" s="522"/>
    </row>
    <row r="46" spans="1:43" s="378" customFormat="1" ht="32.25" customHeight="1" x14ac:dyDescent="0.5">
      <c r="A46" s="524" t="s">
        <v>175</v>
      </c>
      <c r="B46" s="525"/>
      <c r="C46" s="525"/>
      <c r="D46" s="525"/>
      <c r="E46" s="525"/>
      <c r="F46" s="525"/>
      <c r="G46" s="526"/>
      <c r="H46" s="526"/>
      <c r="I46" s="526"/>
      <c r="J46" s="526"/>
      <c r="K46" s="527"/>
    </row>
    <row r="47" spans="1:43" s="3" customFormat="1" ht="18.75" customHeight="1" x14ac:dyDescent="0.25">
      <c r="A47" s="374" t="s">
        <v>180</v>
      </c>
      <c r="B47" s="513"/>
      <c r="C47" s="374"/>
      <c r="D47" s="374"/>
      <c r="E47" s="374"/>
      <c r="F47" s="374"/>
      <c r="G47" s="375"/>
      <c r="H47" s="375"/>
      <c r="I47" s="375"/>
      <c r="J47" s="375"/>
      <c r="K47" s="376"/>
    </row>
    <row r="48" spans="1:43" s="3" customFormat="1" ht="18.75" customHeight="1" x14ac:dyDescent="0.25">
      <c r="A48" s="374" t="s">
        <v>179</v>
      </c>
      <c r="B48" s="513"/>
      <c r="C48" s="374"/>
      <c r="D48" s="374"/>
      <c r="E48" s="374"/>
      <c r="F48" s="374"/>
      <c r="G48" s="375"/>
      <c r="H48" s="375"/>
      <c r="I48" s="375"/>
      <c r="J48" s="375"/>
      <c r="K48" s="376"/>
      <c r="L48" s="3" t="s">
        <v>8</v>
      </c>
    </row>
    <row r="49" spans="1:11" s="3" customFormat="1" x14ac:dyDescent="0.25">
      <c r="A49" s="514"/>
      <c r="B49" s="514"/>
      <c r="C49" s="514"/>
      <c r="D49" s="514"/>
      <c r="E49" s="514"/>
      <c r="F49" s="514"/>
      <c r="G49" s="514"/>
      <c r="H49" s="514"/>
      <c r="I49" s="514"/>
      <c r="J49" s="514"/>
      <c r="K49" s="513"/>
    </row>
    <row r="50" spans="1:11" s="3" customFormat="1" x14ac:dyDescent="0.4">
      <c r="A50" s="2"/>
      <c r="B50" s="2"/>
      <c r="C50" s="2"/>
      <c r="D50" s="2"/>
      <c r="E50" s="2"/>
      <c r="F50" s="2"/>
      <c r="G50" s="2"/>
      <c r="H50" s="2"/>
      <c r="I50" s="2"/>
      <c r="J50" s="2"/>
    </row>
    <row r="51" spans="1:11" s="3" customFormat="1" x14ac:dyDescent="0.4">
      <c r="A51" s="2"/>
      <c r="B51" s="2"/>
      <c r="C51" s="2"/>
      <c r="D51" s="2"/>
      <c r="E51" s="2"/>
      <c r="F51" s="2"/>
      <c r="G51" s="2"/>
      <c r="H51" s="2"/>
      <c r="I51" s="2"/>
      <c r="J51" s="2"/>
    </row>
    <row r="52" spans="1:11" s="3" customFormat="1" x14ac:dyDescent="0.4">
      <c r="A52" s="2"/>
      <c r="B52" s="2"/>
      <c r="C52" s="2"/>
      <c r="D52" s="2"/>
      <c r="E52" s="2"/>
      <c r="F52" s="2"/>
      <c r="G52" s="2"/>
      <c r="H52" s="2"/>
      <c r="I52" s="2"/>
      <c r="J52" s="2"/>
    </row>
    <row r="53" spans="1:11" s="3" customFormat="1" x14ac:dyDescent="0.4">
      <c r="A53" s="2"/>
      <c r="B53" s="2"/>
      <c r="C53" s="2"/>
      <c r="D53" s="2"/>
      <c r="E53" s="2"/>
      <c r="F53" s="2"/>
      <c r="G53" s="2"/>
      <c r="H53" s="2"/>
      <c r="I53" s="2"/>
      <c r="J53" s="2"/>
    </row>
    <row r="54" spans="1:11" s="3" customFormat="1" x14ac:dyDescent="0.4">
      <c r="A54" s="2"/>
      <c r="B54" s="2"/>
      <c r="C54" s="2"/>
      <c r="D54" s="2"/>
      <c r="E54" s="2"/>
      <c r="F54" s="2"/>
      <c r="G54" s="2"/>
      <c r="H54" s="2"/>
      <c r="I54" s="2"/>
      <c r="J54" s="2"/>
    </row>
    <row r="55" spans="1:11" s="3" customFormat="1" x14ac:dyDescent="0.4">
      <c r="A55" s="2"/>
      <c r="B55" s="2"/>
      <c r="C55" s="2"/>
      <c r="D55" s="2"/>
      <c r="E55" s="2"/>
      <c r="F55" s="2"/>
      <c r="G55" s="2"/>
      <c r="H55" s="2"/>
      <c r="I55" s="2"/>
      <c r="J55" s="2"/>
    </row>
    <row r="56" spans="1:11" s="3" customFormat="1" x14ac:dyDescent="0.4">
      <c r="A56" s="2"/>
      <c r="B56" s="2"/>
      <c r="C56" s="2"/>
      <c r="D56" s="2"/>
      <c r="E56" s="2"/>
      <c r="F56" s="2"/>
      <c r="G56" s="2"/>
      <c r="H56" s="2"/>
      <c r="I56" s="2"/>
      <c r="J56" s="2"/>
    </row>
    <row r="57" spans="1:11" s="3" customFormat="1" x14ac:dyDescent="0.4">
      <c r="A57" s="2"/>
      <c r="B57" s="2"/>
      <c r="C57" s="2"/>
      <c r="D57" s="2"/>
      <c r="E57" s="2"/>
      <c r="F57" s="2"/>
      <c r="G57" s="2"/>
      <c r="H57" s="2"/>
      <c r="I57" s="2"/>
      <c r="J57" s="2"/>
    </row>
    <row r="58" spans="1:11" s="3" customFormat="1" x14ac:dyDescent="0.4">
      <c r="A58" s="2"/>
      <c r="B58" s="2"/>
      <c r="C58" s="2"/>
      <c r="D58" s="2"/>
      <c r="E58" s="2"/>
      <c r="F58" s="2"/>
      <c r="G58" s="2"/>
      <c r="H58" s="2"/>
      <c r="I58" s="2"/>
      <c r="J58" s="2"/>
    </row>
    <row r="59" spans="1:11" s="3" customFormat="1" x14ac:dyDescent="0.4">
      <c r="A59" s="2"/>
      <c r="B59" s="2"/>
      <c r="C59" s="2"/>
      <c r="D59" s="2"/>
      <c r="E59" s="2"/>
      <c r="F59" s="2"/>
      <c r="G59" s="2"/>
      <c r="H59" s="2"/>
      <c r="I59" s="2"/>
      <c r="J59" s="2"/>
    </row>
    <row r="60" spans="1:11" s="3" customFormat="1" x14ac:dyDescent="0.4">
      <c r="A60" s="2"/>
      <c r="B60" s="2"/>
      <c r="C60" s="2"/>
      <c r="D60" s="2"/>
      <c r="E60" s="2"/>
      <c r="F60" s="2"/>
      <c r="G60" s="2"/>
      <c r="H60" s="2"/>
      <c r="I60" s="2"/>
      <c r="J60" s="2"/>
    </row>
    <row r="61" spans="1:11" s="3" customFormat="1" x14ac:dyDescent="0.4">
      <c r="A61" s="2"/>
      <c r="B61" s="2"/>
      <c r="C61" s="2"/>
      <c r="D61" s="2"/>
      <c r="E61" s="2"/>
      <c r="F61" s="2"/>
      <c r="G61" s="2"/>
      <c r="H61" s="2"/>
      <c r="I61" s="2"/>
      <c r="J61" s="2"/>
    </row>
    <row r="62" spans="1:11" s="3" customFormat="1" x14ac:dyDescent="0.4">
      <c r="A62" s="2"/>
      <c r="B62" s="2"/>
      <c r="C62" s="2"/>
      <c r="D62" s="2"/>
      <c r="E62" s="2"/>
      <c r="F62" s="2"/>
      <c r="G62" s="2"/>
      <c r="H62" s="2"/>
      <c r="I62" s="2"/>
      <c r="J62" s="2"/>
    </row>
    <row r="63" spans="1:11" s="3" customFormat="1" x14ac:dyDescent="0.4">
      <c r="A63" s="2"/>
      <c r="B63" s="2"/>
      <c r="C63" s="2"/>
      <c r="D63" s="2"/>
      <c r="E63" s="2"/>
      <c r="F63" s="2"/>
      <c r="G63" s="2"/>
      <c r="H63" s="2"/>
      <c r="I63" s="2"/>
      <c r="J63" s="2"/>
    </row>
    <row r="64" spans="1:11" s="3" customFormat="1" x14ac:dyDescent="0.4">
      <c r="A64" s="2"/>
      <c r="B64" s="2"/>
      <c r="C64" s="2"/>
      <c r="D64" s="2"/>
      <c r="E64" s="2"/>
      <c r="F64" s="2"/>
      <c r="G64" s="2"/>
      <c r="H64" s="2"/>
      <c r="I64" s="2"/>
      <c r="J64" s="2"/>
    </row>
    <row r="65" spans="1:10" s="3" customFormat="1" x14ac:dyDescent="0.4">
      <c r="A65" s="2"/>
      <c r="B65" s="2"/>
      <c r="C65" s="2"/>
      <c r="D65" s="2"/>
      <c r="E65" s="2"/>
      <c r="F65" s="2"/>
      <c r="G65" s="2"/>
      <c r="H65" s="2"/>
      <c r="I65" s="2"/>
      <c r="J65" s="2"/>
    </row>
    <row r="66" spans="1:10" s="3" customFormat="1" x14ac:dyDescent="0.4">
      <c r="A66" s="2"/>
      <c r="B66" s="2"/>
      <c r="C66" s="2"/>
      <c r="D66" s="2"/>
      <c r="E66" s="2"/>
      <c r="F66" s="2"/>
      <c r="G66" s="2"/>
      <c r="H66" s="2"/>
      <c r="I66" s="2"/>
      <c r="J66" s="2"/>
    </row>
    <row r="67" spans="1:10" s="3" customFormat="1" x14ac:dyDescent="0.4">
      <c r="A67" s="2"/>
      <c r="B67" s="2"/>
      <c r="C67" s="2"/>
      <c r="D67" s="2"/>
      <c r="E67" s="2"/>
      <c r="F67" s="2"/>
      <c r="G67" s="2"/>
      <c r="H67" s="2"/>
      <c r="I67" s="2"/>
      <c r="J67" s="2"/>
    </row>
    <row r="68" spans="1:10" s="3" customFormat="1" x14ac:dyDescent="0.4">
      <c r="A68" s="2"/>
      <c r="B68" s="2"/>
      <c r="C68" s="2"/>
      <c r="D68" s="2"/>
      <c r="E68" s="2"/>
      <c r="F68" s="2"/>
      <c r="G68" s="2"/>
      <c r="H68" s="2"/>
      <c r="I68" s="2"/>
      <c r="J68" s="2"/>
    </row>
    <row r="69" spans="1:10" s="3" customFormat="1" x14ac:dyDescent="0.4">
      <c r="A69" s="2"/>
      <c r="B69" s="2"/>
      <c r="C69" s="2"/>
      <c r="D69" s="2"/>
      <c r="E69" s="2"/>
      <c r="F69" s="2"/>
      <c r="G69" s="2"/>
      <c r="H69" s="2"/>
      <c r="I69" s="2"/>
      <c r="J69" s="2"/>
    </row>
    <row r="70" spans="1:10" s="3" customFormat="1" x14ac:dyDescent="0.4">
      <c r="A70" s="2"/>
      <c r="B70" s="2"/>
      <c r="C70" s="2"/>
      <c r="D70" s="2"/>
      <c r="E70" s="2"/>
      <c r="F70" s="2"/>
      <c r="G70" s="2"/>
      <c r="H70" s="2"/>
      <c r="I70" s="2"/>
      <c r="J70" s="2"/>
    </row>
    <row r="71" spans="1:10" s="3" customFormat="1" x14ac:dyDescent="0.4">
      <c r="A71" s="2"/>
      <c r="B71" s="2"/>
      <c r="C71" s="2"/>
      <c r="D71" s="2"/>
      <c r="E71" s="2"/>
      <c r="F71" s="2"/>
      <c r="G71" s="2"/>
      <c r="H71" s="2"/>
      <c r="I71" s="2"/>
      <c r="J71" s="2"/>
    </row>
    <row r="72" spans="1:10" s="3" customFormat="1" x14ac:dyDescent="0.4">
      <c r="A72" s="2"/>
      <c r="B72" s="2"/>
      <c r="C72" s="2"/>
      <c r="D72" s="2"/>
      <c r="E72" s="2"/>
      <c r="F72" s="2"/>
      <c r="G72" s="2"/>
      <c r="H72" s="2"/>
      <c r="I72" s="2"/>
      <c r="J72" s="2"/>
    </row>
    <row r="73" spans="1:10" s="3" customFormat="1" x14ac:dyDescent="0.4">
      <c r="A73" s="2"/>
      <c r="B73" s="2"/>
      <c r="C73" s="2"/>
      <c r="D73" s="2"/>
      <c r="E73" s="2"/>
      <c r="F73" s="2"/>
      <c r="G73" s="2"/>
      <c r="H73" s="2"/>
      <c r="I73" s="2"/>
      <c r="J73" s="2"/>
    </row>
    <row r="74" spans="1:10" s="3" customFormat="1" x14ac:dyDescent="0.4">
      <c r="A74" s="2"/>
      <c r="B74" s="2"/>
      <c r="C74" s="2"/>
      <c r="D74" s="2"/>
      <c r="E74" s="2"/>
      <c r="F74" s="2"/>
      <c r="G74" s="2"/>
      <c r="H74" s="2"/>
      <c r="I74" s="2"/>
      <c r="J74" s="2"/>
    </row>
    <row r="75" spans="1:10" s="3" customFormat="1" x14ac:dyDescent="0.4">
      <c r="A75" s="2"/>
      <c r="B75" s="2"/>
      <c r="C75" s="2"/>
      <c r="D75" s="2"/>
      <c r="E75" s="2"/>
      <c r="F75" s="2"/>
      <c r="G75" s="2"/>
      <c r="H75" s="2"/>
      <c r="I75" s="2"/>
      <c r="J75" s="2"/>
    </row>
    <row r="76" spans="1:10" s="3" customFormat="1" x14ac:dyDescent="0.4">
      <c r="A76" s="2"/>
      <c r="B76" s="2"/>
      <c r="C76" s="2"/>
      <c r="D76" s="2"/>
      <c r="E76" s="2"/>
      <c r="F76" s="2"/>
      <c r="G76" s="2"/>
      <c r="H76" s="2"/>
      <c r="I76" s="2"/>
      <c r="J76" s="2"/>
    </row>
    <row r="77" spans="1:10" s="3" customFormat="1" x14ac:dyDescent="0.4">
      <c r="A77" s="2"/>
      <c r="B77" s="2"/>
      <c r="C77" s="2"/>
      <c r="D77" s="2"/>
      <c r="E77" s="2"/>
      <c r="F77" s="2"/>
      <c r="G77" s="2"/>
      <c r="H77" s="2"/>
      <c r="I77" s="2"/>
      <c r="J77" s="2"/>
    </row>
    <row r="78" spans="1:10" s="3" customFormat="1" x14ac:dyDescent="0.4">
      <c r="A78" s="2"/>
      <c r="B78" s="2"/>
      <c r="C78" s="2"/>
      <c r="D78" s="2"/>
      <c r="E78" s="2"/>
      <c r="F78" s="2"/>
      <c r="G78" s="2"/>
      <c r="H78" s="2"/>
      <c r="I78" s="2"/>
      <c r="J78" s="2"/>
    </row>
    <row r="79" spans="1:10" s="3" customFormat="1" x14ac:dyDescent="0.4">
      <c r="A79" s="2"/>
      <c r="B79" s="2"/>
      <c r="C79" s="2"/>
      <c r="D79" s="2"/>
      <c r="E79" s="2"/>
      <c r="F79" s="2"/>
      <c r="G79" s="2"/>
      <c r="H79" s="2"/>
      <c r="I79" s="2"/>
      <c r="J79" s="2"/>
    </row>
    <row r="80" spans="1:10" s="3" customFormat="1" x14ac:dyDescent="0.4">
      <c r="A80" s="2"/>
      <c r="B80" s="2"/>
      <c r="C80" s="2"/>
      <c r="D80" s="2"/>
      <c r="E80" s="2"/>
      <c r="F80" s="2"/>
      <c r="G80" s="2"/>
      <c r="H80" s="2"/>
      <c r="I80" s="2"/>
      <c r="J80" s="2"/>
    </row>
    <row r="81" spans="1:10" s="3" customFormat="1" x14ac:dyDescent="0.4">
      <c r="A81" s="2"/>
      <c r="B81" s="2"/>
      <c r="C81" s="2"/>
      <c r="D81" s="2"/>
      <c r="E81" s="2"/>
      <c r="F81" s="2"/>
      <c r="G81" s="2"/>
      <c r="H81" s="2"/>
      <c r="I81" s="2"/>
      <c r="J81" s="2"/>
    </row>
    <row r="82" spans="1:10" s="3" customFormat="1" x14ac:dyDescent="0.4">
      <c r="A82" s="2"/>
      <c r="B82" s="2"/>
      <c r="C82" s="2"/>
      <c r="D82" s="2"/>
      <c r="E82" s="2"/>
      <c r="F82" s="2"/>
      <c r="G82" s="2"/>
      <c r="H82" s="2"/>
      <c r="I82" s="2"/>
      <c r="J82" s="2"/>
    </row>
    <row r="83" spans="1:10" s="3" customFormat="1" x14ac:dyDescent="0.4">
      <c r="A83" s="2"/>
      <c r="B83" s="2"/>
      <c r="C83" s="2"/>
      <c r="D83" s="2"/>
      <c r="E83" s="2"/>
      <c r="F83" s="2"/>
      <c r="G83" s="2"/>
      <c r="H83" s="2"/>
      <c r="I83" s="2"/>
      <c r="J83" s="2"/>
    </row>
    <row r="84" spans="1:10" s="3" customFormat="1" x14ac:dyDescent="0.4">
      <c r="A84" s="2"/>
      <c r="B84" s="2"/>
      <c r="C84" s="2"/>
      <c r="D84" s="2"/>
      <c r="E84" s="2"/>
      <c r="F84" s="2"/>
      <c r="G84" s="2"/>
      <c r="H84" s="2"/>
      <c r="I84" s="2"/>
      <c r="J84" s="2"/>
    </row>
    <row r="85" spans="1:10" s="3" customFormat="1" x14ac:dyDescent="0.4">
      <c r="A85" s="2"/>
      <c r="B85" s="2"/>
      <c r="C85" s="2"/>
      <c r="D85" s="2"/>
      <c r="E85" s="2"/>
      <c r="F85" s="2"/>
      <c r="G85" s="2"/>
      <c r="H85" s="2"/>
      <c r="I85" s="2"/>
      <c r="J85" s="2"/>
    </row>
    <row r="86" spans="1:10" s="3" customFormat="1" x14ac:dyDescent="0.4">
      <c r="A86" s="2"/>
      <c r="B86" s="2"/>
      <c r="C86" s="2"/>
      <c r="D86" s="2"/>
      <c r="E86" s="2"/>
      <c r="F86" s="2"/>
      <c r="G86" s="2"/>
      <c r="H86" s="2"/>
      <c r="I86" s="2"/>
      <c r="J86" s="2"/>
    </row>
    <row r="87" spans="1:10" s="3" customFormat="1" x14ac:dyDescent="0.4">
      <c r="A87" s="2"/>
      <c r="B87" s="2"/>
      <c r="C87" s="2"/>
      <c r="D87" s="2"/>
      <c r="E87" s="2"/>
      <c r="F87" s="2"/>
      <c r="G87" s="2"/>
      <c r="H87" s="2"/>
      <c r="I87" s="2"/>
      <c r="J87" s="2"/>
    </row>
    <row r="88" spans="1:10" s="3" customFormat="1" x14ac:dyDescent="0.4">
      <c r="A88" s="2"/>
      <c r="B88" s="2"/>
      <c r="C88" s="2"/>
      <c r="D88" s="2"/>
      <c r="E88" s="2"/>
      <c r="F88" s="2"/>
      <c r="G88" s="2"/>
      <c r="H88" s="2"/>
      <c r="I88" s="2"/>
      <c r="J88" s="2"/>
    </row>
    <row r="89" spans="1:10" s="3" customFormat="1" x14ac:dyDescent="0.4">
      <c r="A89" s="2"/>
      <c r="B89" s="2"/>
      <c r="C89" s="2"/>
      <c r="D89" s="2"/>
      <c r="E89" s="2"/>
      <c r="F89" s="2"/>
      <c r="G89" s="2"/>
      <c r="H89" s="2"/>
      <c r="I89" s="2"/>
      <c r="J89" s="2"/>
    </row>
    <row r="90" spans="1:10" s="3" customFormat="1" x14ac:dyDescent="0.4">
      <c r="A90" s="2"/>
      <c r="B90" s="2"/>
      <c r="C90" s="2"/>
      <c r="D90" s="2"/>
      <c r="E90" s="2"/>
      <c r="F90" s="2"/>
      <c r="G90" s="2"/>
      <c r="H90" s="2"/>
      <c r="I90" s="2"/>
      <c r="J90" s="2"/>
    </row>
    <row r="91" spans="1:10" s="3" customFormat="1" x14ac:dyDescent="0.4">
      <c r="A91" s="2"/>
      <c r="B91" s="2"/>
      <c r="C91" s="2"/>
      <c r="D91" s="2"/>
      <c r="E91" s="2"/>
      <c r="F91" s="2"/>
      <c r="G91" s="2"/>
      <c r="H91" s="2"/>
      <c r="I91" s="2"/>
      <c r="J91" s="2"/>
    </row>
    <row r="92" spans="1:10" s="3" customFormat="1" x14ac:dyDescent="0.4">
      <c r="A92" s="2"/>
      <c r="B92" s="2"/>
      <c r="C92" s="2"/>
      <c r="D92" s="2"/>
      <c r="E92" s="2"/>
      <c r="F92" s="2"/>
      <c r="G92" s="2"/>
      <c r="H92" s="2"/>
      <c r="I92" s="2"/>
      <c r="J92" s="2"/>
    </row>
    <row r="93" spans="1:10" s="3" customFormat="1" x14ac:dyDescent="0.4">
      <c r="A93" s="2"/>
      <c r="B93" s="2"/>
      <c r="C93" s="2"/>
      <c r="D93" s="2"/>
      <c r="E93" s="2"/>
      <c r="F93" s="2"/>
      <c r="G93" s="2"/>
      <c r="H93" s="2"/>
      <c r="I93" s="2"/>
      <c r="J93" s="2"/>
    </row>
    <row r="94" spans="1:10" s="3" customFormat="1" x14ac:dyDescent="0.4">
      <c r="A94" s="2"/>
      <c r="B94" s="2"/>
      <c r="C94" s="2"/>
      <c r="D94" s="2"/>
      <c r="E94" s="2"/>
      <c r="F94" s="2"/>
      <c r="G94" s="2"/>
      <c r="H94" s="2"/>
      <c r="I94" s="2"/>
      <c r="J94" s="2"/>
    </row>
    <row r="95" spans="1:10" s="3" customFormat="1" x14ac:dyDescent="0.4">
      <c r="A95" s="2"/>
      <c r="B95" s="2"/>
      <c r="C95" s="2"/>
      <c r="D95" s="2"/>
      <c r="E95" s="2"/>
      <c r="F95" s="2"/>
      <c r="G95" s="2"/>
      <c r="H95" s="2"/>
      <c r="I95" s="2"/>
      <c r="J95" s="2"/>
    </row>
    <row r="96" spans="1:10" s="3" customFormat="1" x14ac:dyDescent="0.4">
      <c r="A96" s="2"/>
      <c r="B96" s="2"/>
      <c r="C96" s="2"/>
      <c r="D96" s="2"/>
      <c r="E96" s="2"/>
      <c r="F96" s="2"/>
      <c r="G96" s="2"/>
      <c r="H96" s="2"/>
      <c r="I96" s="2"/>
      <c r="J96" s="2"/>
    </row>
    <row r="97" spans="1:10" s="3" customFormat="1" x14ac:dyDescent="0.4">
      <c r="A97" s="2"/>
      <c r="B97" s="2"/>
      <c r="C97" s="2"/>
      <c r="D97" s="2"/>
      <c r="E97" s="2"/>
      <c r="F97" s="2"/>
      <c r="G97" s="2"/>
      <c r="H97" s="2"/>
      <c r="I97" s="2"/>
      <c r="J97" s="2"/>
    </row>
    <row r="98" spans="1:10" s="3" customFormat="1" x14ac:dyDescent="0.4">
      <c r="A98" s="2"/>
      <c r="B98" s="2"/>
      <c r="C98" s="2"/>
      <c r="D98" s="2"/>
      <c r="E98" s="2"/>
      <c r="F98" s="2"/>
      <c r="G98" s="2"/>
      <c r="H98" s="2"/>
      <c r="I98" s="2"/>
      <c r="J98" s="2"/>
    </row>
    <row r="99" spans="1:10" s="3" customFormat="1" x14ac:dyDescent="0.4">
      <c r="A99" s="2"/>
      <c r="B99" s="2"/>
      <c r="C99" s="2"/>
      <c r="D99" s="2"/>
      <c r="E99" s="2"/>
      <c r="F99" s="2"/>
      <c r="G99" s="2"/>
      <c r="H99" s="2"/>
      <c r="I99" s="2"/>
      <c r="J99" s="2"/>
    </row>
    <row r="100" spans="1:10" s="3" customFormat="1" x14ac:dyDescent="0.4">
      <c r="A100" s="2"/>
      <c r="B100" s="2"/>
      <c r="C100" s="2"/>
      <c r="D100" s="2"/>
      <c r="E100" s="2"/>
      <c r="F100" s="2"/>
      <c r="G100" s="2"/>
      <c r="H100" s="2"/>
      <c r="I100" s="2"/>
      <c r="J100" s="2"/>
    </row>
    <row r="101" spans="1:10" s="3" customFormat="1" x14ac:dyDescent="0.4">
      <c r="A101" s="2"/>
      <c r="B101" s="2"/>
      <c r="C101" s="2"/>
      <c r="D101" s="2"/>
      <c r="E101" s="2"/>
      <c r="F101" s="2"/>
      <c r="G101" s="2"/>
      <c r="H101" s="2"/>
      <c r="I101" s="2"/>
      <c r="J101" s="2"/>
    </row>
    <row r="102" spans="1:10" s="3" customFormat="1" x14ac:dyDescent="0.4">
      <c r="A102" s="2"/>
      <c r="B102" s="2"/>
      <c r="C102" s="2"/>
      <c r="D102" s="2"/>
      <c r="E102" s="2"/>
      <c r="F102" s="2"/>
      <c r="G102" s="2"/>
      <c r="H102" s="2"/>
      <c r="I102" s="2"/>
      <c r="J102" s="2"/>
    </row>
    <row r="103" spans="1:10" s="3" customFormat="1" x14ac:dyDescent="0.4">
      <c r="A103" s="2"/>
      <c r="B103" s="2"/>
      <c r="C103" s="2"/>
      <c r="D103" s="2"/>
      <c r="E103" s="2"/>
      <c r="F103" s="2"/>
      <c r="G103" s="2"/>
      <c r="H103" s="2"/>
      <c r="I103" s="2"/>
      <c r="J103" s="2"/>
    </row>
    <row r="104" spans="1:10" s="3" customFormat="1" x14ac:dyDescent="0.4">
      <c r="A104" s="2"/>
      <c r="B104" s="2"/>
      <c r="C104" s="2"/>
      <c r="D104" s="2"/>
      <c r="E104" s="2"/>
      <c r="F104" s="2"/>
      <c r="G104" s="2"/>
      <c r="H104" s="2"/>
      <c r="I104" s="2"/>
      <c r="J104" s="2"/>
    </row>
    <row r="105" spans="1:10" s="3" customFormat="1" x14ac:dyDescent="0.4">
      <c r="A105" s="2"/>
      <c r="B105" s="2"/>
      <c r="C105" s="2"/>
      <c r="D105" s="2"/>
      <c r="E105" s="2"/>
      <c r="F105" s="2"/>
      <c r="G105" s="2"/>
      <c r="H105" s="2"/>
      <c r="I105" s="2"/>
      <c r="J105" s="2"/>
    </row>
    <row r="106" spans="1:10" s="3" customFormat="1" x14ac:dyDescent="0.4">
      <c r="A106" s="2"/>
      <c r="B106" s="2"/>
      <c r="C106" s="2"/>
      <c r="D106" s="2"/>
      <c r="E106" s="2"/>
      <c r="F106" s="2"/>
      <c r="G106" s="2"/>
      <c r="H106" s="2"/>
      <c r="I106" s="2"/>
      <c r="J106" s="2"/>
    </row>
  </sheetData>
  <sheetProtection algorithmName="SHA-512" hashValue="I5TOJ6fSNMuOaprhfo3+MkUGDl89+qu5RhC0tmRqMuG1q1nXbV/mVZkbQg4xGl1j6WHznAYSisBhW1FlglgBmw==" saltValue="YYwaf/Z1rDTjiPAa3LPURA==" spinCount="100000" sheet="1" objects="1" scenarios="1"/>
  <mergeCells count="2">
    <mergeCell ref="A4:K9"/>
    <mergeCell ref="C15:K15"/>
  </mergeCells>
  <conditionalFormatting sqref="T41 S25:S27 V25:V27 J26:J27">
    <cfRule type="cellIs" dxfId="37" priority="8" operator="lessThan">
      <formula>0.15</formula>
    </cfRule>
  </conditionalFormatting>
  <conditionalFormatting sqref="U41">
    <cfRule type="cellIs" dxfId="36" priority="6" operator="lessThan">
      <formula>0.15</formula>
    </cfRule>
  </conditionalFormatting>
  <conditionalFormatting sqref="X41">
    <cfRule type="cellIs" dxfId="35" priority="5" operator="lessThan">
      <formula>0.15</formula>
    </cfRule>
  </conditionalFormatting>
  <conditionalFormatting sqref="V22:V23 S22:S23">
    <cfRule type="cellIs" dxfId="34" priority="11" operator="greaterThan">
      <formula>70%</formula>
    </cfRule>
  </conditionalFormatting>
  <conditionalFormatting sqref="W22:W23 T22:T23">
    <cfRule type="cellIs" dxfId="33" priority="9" operator="greaterThan">
      <formula>80%</formula>
    </cfRule>
  </conditionalFormatting>
  <conditionalFormatting sqref="W41">
    <cfRule type="cellIs" dxfId="32" priority="7" operator="lessThan">
      <formula>0.15</formula>
    </cfRule>
  </conditionalFormatting>
  <dataValidations disablePrompts="1" count="3">
    <dataValidation type="whole" allowBlank="1" showInputMessage="1" showErrorMessage="1" sqref="C32">
      <formula1>1</formula1>
      <formula2>7000</formula2>
    </dataValidation>
    <dataValidation type="whole" allowBlank="1" showInputMessage="1" showErrorMessage="1" sqref="D28 C27">
      <formula1>0</formula1>
      <formula2>250000</formula2>
    </dataValidation>
    <dataValidation type="whole" allowBlank="1" showInputMessage="1" showErrorMessage="1" sqref="D29 C28">
      <formula1>0</formula1>
      <formula2>100000</formula2>
    </dataValidation>
  </dataValidations>
  <hyperlinks>
    <hyperlink ref="F37" r:id="rId1"/>
    <hyperlink ref="F38" r:id="rId2"/>
    <hyperlink ref="F39" r:id="rId3"/>
    <hyperlink ref="A45" r:id="rId4"/>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05"/>
  <sheetViews>
    <sheetView workbookViewId="0">
      <selection activeCell="E1" sqref="E1"/>
    </sheetView>
  </sheetViews>
  <sheetFormatPr defaultRowHeight="26.25" x14ac:dyDescent="0.4"/>
  <cols>
    <col min="1" max="1" width="28.28515625" style="7" customWidth="1"/>
    <col min="2" max="2" width="20.42578125" style="7" customWidth="1"/>
    <col min="3" max="3" width="21.5703125" style="7" customWidth="1"/>
    <col min="4" max="4" width="2" style="7" customWidth="1"/>
    <col min="5" max="5" width="35" style="7" customWidth="1"/>
    <col min="6" max="6" width="2.85546875" style="7" customWidth="1"/>
    <col min="7" max="7" width="19.7109375" style="2" customWidth="1"/>
    <col min="8" max="8" width="22" style="2" customWidth="1"/>
    <col min="9" max="9" width="12" style="2" customWidth="1"/>
    <col min="10" max="10" width="18" style="2" customWidth="1"/>
    <col min="11" max="11" width="22" style="3" customWidth="1"/>
    <col min="12" max="43" width="9.140625" style="3" customWidth="1"/>
    <col min="44" max="256" width="9.140625" style="1" customWidth="1"/>
  </cols>
  <sheetData>
    <row r="1" spans="1:14" ht="47.25" customHeight="1" x14ac:dyDescent="0.7">
      <c r="A1" s="309" t="s">
        <v>349</v>
      </c>
      <c r="B1" s="351"/>
      <c r="C1" s="352"/>
      <c r="D1" s="353"/>
      <c r="E1" s="354"/>
      <c r="F1" s="2"/>
    </row>
    <row r="2" spans="1:14" s="85" customFormat="1" ht="39" customHeight="1" x14ac:dyDescent="0.7">
      <c r="A2" s="618" t="s">
        <v>459</v>
      </c>
      <c r="B2" s="619"/>
      <c r="C2" s="619"/>
      <c r="D2" s="619"/>
      <c r="E2" s="619"/>
      <c r="F2" s="620"/>
      <c r="G2" s="619"/>
      <c r="H2" s="619"/>
      <c r="I2" s="619"/>
      <c r="J2" s="619"/>
      <c r="K2" s="621"/>
    </row>
    <row r="3" spans="1:14" s="3" customFormat="1" ht="17.25" customHeight="1" x14ac:dyDescent="0.25">
      <c r="A3" s="154"/>
      <c r="B3" s="154"/>
      <c r="C3" s="104"/>
      <c r="D3" s="104"/>
      <c r="E3" s="104"/>
      <c r="F3" s="104"/>
      <c r="G3" s="104"/>
      <c r="H3" s="104"/>
      <c r="I3" s="104"/>
      <c r="J3" s="104"/>
      <c r="K3" s="355"/>
    </row>
    <row r="4" spans="1:14" s="381" customFormat="1" ht="104.25" customHeight="1" x14ac:dyDescent="0.3">
      <c r="A4" s="1087" t="s">
        <v>472</v>
      </c>
      <c r="B4" s="1088"/>
      <c r="C4" s="1088"/>
      <c r="D4" s="1088"/>
      <c r="E4" s="1088"/>
      <c r="F4" s="1088"/>
      <c r="G4" s="1088"/>
      <c r="H4" s="1088"/>
      <c r="I4" s="1088"/>
      <c r="J4" s="1088"/>
      <c r="K4" s="1089"/>
      <c r="N4" s="140" t="s">
        <v>185</v>
      </c>
    </row>
    <row r="5" spans="1:14" s="381" customFormat="1" ht="57.75" customHeight="1" x14ac:dyDescent="0.3">
      <c r="A5" s="1090"/>
      <c r="B5" s="1091"/>
      <c r="C5" s="1091"/>
      <c r="D5" s="1091"/>
      <c r="E5" s="1091"/>
      <c r="F5" s="1091"/>
      <c r="G5" s="1091"/>
      <c r="H5" s="1091"/>
      <c r="I5" s="1091"/>
      <c r="J5" s="1091"/>
      <c r="K5" s="1092"/>
    </row>
    <row r="6" spans="1:14" s="381" customFormat="1" ht="69.75" customHeight="1" x14ac:dyDescent="0.3">
      <c r="A6" s="1090"/>
      <c r="B6" s="1091"/>
      <c r="C6" s="1091"/>
      <c r="D6" s="1091"/>
      <c r="E6" s="1091"/>
      <c r="F6" s="1091"/>
      <c r="G6" s="1091"/>
      <c r="H6" s="1091"/>
      <c r="I6" s="1091"/>
      <c r="J6" s="1091"/>
      <c r="K6" s="1092"/>
    </row>
    <row r="7" spans="1:14" s="381" customFormat="1" ht="42.75" customHeight="1" x14ac:dyDescent="0.3">
      <c r="A7" s="1090"/>
      <c r="B7" s="1091"/>
      <c r="C7" s="1091"/>
      <c r="D7" s="1091"/>
      <c r="E7" s="1091"/>
      <c r="F7" s="1091"/>
      <c r="G7" s="1091"/>
      <c r="H7" s="1091"/>
      <c r="I7" s="1091"/>
      <c r="J7" s="1091"/>
      <c r="K7" s="1092"/>
    </row>
    <row r="8" spans="1:14" s="381" customFormat="1" ht="161.25" customHeight="1" x14ac:dyDescent="0.3">
      <c r="A8" s="1090"/>
      <c r="B8" s="1091"/>
      <c r="C8" s="1091"/>
      <c r="D8" s="1091"/>
      <c r="E8" s="1091"/>
      <c r="F8" s="1091"/>
      <c r="G8" s="1091"/>
      <c r="H8" s="1091"/>
      <c r="I8" s="1091"/>
      <c r="J8" s="1091"/>
      <c r="K8" s="1092"/>
    </row>
    <row r="9" spans="1:14" s="381" customFormat="1" ht="121.5" customHeight="1" x14ac:dyDescent="0.3">
      <c r="A9" s="1093"/>
      <c r="B9" s="1094"/>
      <c r="C9" s="1094"/>
      <c r="D9" s="1094"/>
      <c r="E9" s="1094"/>
      <c r="F9" s="1094"/>
      <c r="G9" s="1094"/>
      <c r="H9" s="1094"/>
      <c r="I9" s="1094"/>
      <c r="J9" s="1094"/>
      <c r="K9" s="1095"/>
    </row>
    <row r="10" spans="1:14" s="3" customFormat="1" ht="37.5" customHeight="1" x14ac:dyDescent="0.25">
      <c r="A10" s="154"/>
      <c r="B10" s="154"/>
      <c r="C10" s="104"/>
      <c r="D10" s="104"/>
      <c r="E10" s="104"/>
      <c r="F10" s="104"/>
      <c r="G10" s="104"/>
      <c r="H10" s="104"/>
      <c r="I10" s="104"/>
      <c r="J10" s="104"/>
      <c r="K10" s="104"/>
    </row>
    <row r="11" spans="1:14" s="377" customFormat="1" ht="39" customHeight="1" x14ac:dyDescent="0.7">
      <c r="A11" s="618" t="s">
        <v>388</v>
      </c>
      <c r="B11" s="619"/>
      <c r="C11" s="627"/>
      <c r="D11" s="627"/>
      <c r="E11" s="627"/>
      <c r="F11" s="620"/>
      <c r="G11" s="627"/>
      <c r="H11" s="627"/>
      <c r="I11" s="627"/>
      <c r="J11" s="627"/>
      <c r="K11" s="629"/>
    </row>
    <row r="12" spans="1:14" s="3" customFormat="1" ht="31.5" customHeight="1" x14ac:dyDescent="0.25">
      <c r="A12" s="99"/>
      <c r="B12" s="286" t="s">
        <v>76</v>
      </c>
      <c r="C12" s="511" t="str">
        <f>'Real Estate Evaluator'!A4</f>
        <v>1158 E 70th St., Los Angeles CA 90001</v>
      </c>
      <c r="D12" s="512"/>
      <c r="E12" s="142"/>
      <c r="F12" s="142"/>
      <c r="G12" s="142"/>
      <c r="H12" s="142"/>
      <c r="I12" s="142"/>
      <c r="J12" s="142"/>
      <c r="K12" s="80"/>
      <c r="N12" s="1" t="s">
        <v>187</v>
      </c>
    </row>
    <row r="13" spans="1:14" s="3" customFormat="1" ht="28.5" customHeight="1" x14ac:dyDescent="0.7">
      <c r="A13" s="99"/>
      <c r="B13" s="286" t="s">
        <v>299</v>
      </c>
      <c r="C13" s="366">
        <f>'Real Estate Evaluator'!C50</f>
        <v>40707</v>
      </c>
      <c r="D13" s="365"/>
      <c r="E13" s="356"/>
      <c r="F13" s="356"/>
      <c r="G13" s="356"/>
      <c r="H13" s="356"/>
      <c r="I13" s="356"/>
      <c r="J13" s="356"/>
      <c r="K13" s="357"/>
      <c r="N13" s="1" t="s">
        <v>182</v>
      </c>
    </row>
    <row r="14" spans="1:14" s="3" customFormat="1" ht="28.5" customHeight="1" x14ac:dyDescent="0.7">
      <c r="A14" s="99"/>
      <c r="B14" s="286" t="s">
        <v>181</v>
      </c>
      <c r="C14" s="366">
        <f>'Real Estate Evaluator'!C61</f>
        <v>0</v>
      </c>
      <c r="D14" s="365"/>
      <c r="E14" s="356"/>
      <c r="F14" s="356"/>
      <c r="G14" s="356"/>
      <c r="H14" s="356"/>
      <c r="I14" s="356"/>
      <c r="J14" s="356"/>
      <c r="K14" s="357"/>
      <c r="N14" s="1" t="s">
        <v>183</v>
      </c>
    </row>
    <row r="15" spans="1:14" s="3" customFormat="1" ht="78" customHeight="1" x14ac:dyDescent="0.25">
      <c r="A15" s="99"/>
      <c r="B15" s="286" t="s">
        <v>355</v>
      </c>
      <c r="C15" s="1096" t="s">
        <v>385</v>
      </c>
      <c r="D15" s="1097"/>
      <c r="E15" s="1097"/>
      <c r="F15" s="1097"/>
      <c r="G15" s="1097"/>
      <c r="H15" s="1097"/>
      <c r="I15" s="1097"/>
      <c r="J15" s="1097"/>
      <c r="K15" s="1098"/>
      <c r="N15" s="1"/>
    </row>
    <row r="16" spans="1:14" s="3" customFormat="1" ht="28.5" customHeight="1" x14ac:dyDescent="0.7">
      <c r="A16" s="99"/>
      <c r="B16" s="286" t="s">
        <v>348</v>
      </c>
      <c r="C16" s="366" t="s">
        <v>473</v>
      </c>
      <c r="D16" s="365"/>
      <c r="E16" s="356"/>
      <c r="F16" s="356"/>
      <c r="G16" s="356"/>
      <c r="H16" s="356"/>
      <c r="I16" s="356"/>
      <c r="J16" s="356"/>
      <c r="K16" s="357"/>
      <c r="N16" s="1" t="s">
        <v>186</v>
      </c>
    </row>
    <row r="17" spans="1:23" s="3" customFormat="1" ht="28.5" customHeight="1" x14ac:dyDescent="0.7">
      <c r="A17" s="104"/>
      <c r="B17" s="104"/>
      <c r="C17" s="85"/>
      <c r="D17" s="85"/>
      <c r="E17" s="104"/>
      <c r="F17" s="104"/>
      <c r="G17" s="104"/>
      <c r="H17" s="104"/>
      <c r="I17" s="104"/>
      <c r="J17" s="104"/>
      <c r="K17" s="104"/>
      <c r="N17" s="1" t="s">
        <v>184</v>
      </c>
    </row>
    <row r="18" spans="1:23" s="377" customFormat="1" ht="39" customHeight="1" x14ac:dyDescent="0.7">
      <c r="A18" s="622" t="s">
        <v>460</v>
      </c>
      <c r="B18" s="623"/>
      <c r="C18" s="623"/>
      <c r="D18" s="623"/>
      <c r="E18" s="623"/>
      <c r="F18" s="624"/>
      <c r="G18" s="623"/>
      <c r="H18" s="623"/>
      <c r="I18" s="623"/>
      <c r="J18" s="623"/>
      <c r="K18" s="625"/>
    </row>
    <row r="19" spans="1:23" s="3" customFormat="1" ht="28.5" customHeight="1" x14ac:dyDescent="0.25">
      <c r="A19" s="99"/>
      <c r="B19" s="286" t="s">
        <v>461</v>
      </c>
      <c r="C19" s="361">
        <f>'Real Estate Evaluator'!K59</f>
        <v>200000</v>
      </c>
      <c r="D19" s="362"/>
      <c r="E19" s="363"/>
      <c r="F19" s="104" t="s">
        <v>8</v>
      </c>
      <c r="G19" s="101"/>
      <c r="H19" s="102" t="s">
        <v>157</v>
      </c>
      <c r="I19" s="541">
        <f>'Real Estate Evaluator'!K61</f>
        <v>0.13</v>
      </c>
      <c r="J19" s="539"/>
      <c r="K19" s="540"/>
      <c r="Q19" s="227" t="s">
        <v>192</v>
      </c>
      <c r="R19" s="160"/>
      <c r="S19" s="160"/>
      <c r="T19" s="124"/>
      <c r="U19" s="124"/>
      <c r="V19" s="124"/>
      <c r="W19" s="161"/>
    </row>
    <row r="20" spans="1:23" s="3" customFormat="1" ht="28.5" customHeight="1" x14ac:dyDescent="0.7">
      <c r="A20" s="99"/>
      <c r="B20" s="286" t="s">
        <v>462</v>
      </c>
      <c r="C20" s="361">
        <f>'Real Estate Evaluator'!K60</f>
        <v>200000</v>
      </c>
      <c r="D20" s="362"/>
      <c r="E20" s="363"/>
      <c r="F20" s="104" t="s">
        <v>8</v>
      </c>
      <c r="G20" s="101"/>
      <c r="H20" s="102" t="s">
        <v>538</v>
      </c>
      <c r="I20" s="361">
        <f>'Real Estate Evaluator'!C59</f>
        <v>0</v>
      </c>
      <c r="J20" s="362"/>
      <c r="K20" s="363"/>
      <c r="Q20" s="85"/>
      <c r="R20" s="85"/>
      <c r="T20" s="268"/>
      <c r="U20" s="85"/>
      <c r="W20" s="268"/>
    </row>
    <row r="21" spans="1:23" s="3" customFormat="1" ht="28.5" customHeight="1" x14ac:dyDescent="0.7">
      <c r="A21" s="99"/>
      <c r="B21" s="100" t="s">
        <v>464</v>
      </c>
      <c r="C21" s="364" t="str">
        <f>'Real Estate Evaluator'!K63</f>
        <v>Until Sold</v>
      </c>
      <c r="D21" s="359"/>
      <c r="E21" s="360"/>
      <c r="F21" s="104" t="s">
        <v>8</v>
      </c>
      <c r="G21" s="99"/>
      <c r="H21" s="286" t="s">
        <v>177</v>
      </c>
      <c r="I21" s="358" t="str">
        <f>'Real Estate Evaluator'!K64</f>
        <v>4 to 6 months</v>
      </c>
      <c r="J21" s="359"/>
      <c r="K21" s="360"/>
      <c r="Q21" s="286" t="s">
        <v>35</v>
      </c>
      <c r="R21" s="112"/>
      <c r="T21" s="147"/>
      <c r="U21" s="85"/>
      <c r="V21" s="153"/>
    </row>
    <row r="22" spans="1:23" s="3" customFormat="1" ht="28.5" customHeight="1" x14ac:dyDescent="0.7">
      <c r="A22" s="637" t="s">
        <v>479</v>
      </c>
      <c r="B22" s="637"/>
      <c r="C22" s="637"/>
      <c r="D22" s="637"/>
      <c r="E22" s="637"/>
      <c r="F22" s="637"/>
      <c r="G22" s="637"/>
      <c r="H22" s="637"/>
      <c r="I22" s="637"/>
      <c r="J22" s="637"/>
      <c r="K22" s="637"/>
      <c r="R22" s="112"/>
      <c r="U22" s="85"/>
    </row>
    <row r="23" spans="1:23" s="3" customFormat="1" ht="28.5" customHeight="1" x14ac:dyDescent="0.7">
      <c r="A23" s="104"/>
      <c r="B23" s="104"/>
      <c r="C23" s="85"/>
      <c r="D23" s="85"/>
      <c r="E23" s="104"/>
      <c r="F23" s="104"/>
      <c r="G23" s="104"/>
      <c r="H23" s="104"/>
      <c r="I23" s="104"/>
      <c r="J23" s="104"/>
      <c r="K23" s="104"/>
      <c r="R23" s="112"/>
      <c r="U23" s="85"/>
    </row>
    <row r="24" spans="1:23" s="377" customFormat="1" ht="38.25" customHeight="1" x14ac:dyDescent="0.7">
      <c r="A24" s="622" t="s">
        <v>159</v>
      </c>
      <c r="B24" s="623"/>
      <c r="C24" s="626"/>
      <c r="D24" s="500" t="s">
        <v>8</v>
      </c>
      <c r="E24" s="618" t="s">
        <v>35</v>
      </c>
      <c r="F24" s="620"/>
      <c r="G24" s="620"/>
      <c r="H24" s="501" t="s">
        <v>8</v>
      </c>
      <c r="I24" s="618" t="s">
        <v>351</v>
      </c>
      <c r="J24" s="619"/>
      <c r="K24" s="621"/>
      <c r="L24" s="381"/>
      <c r="M24" s="381"/>
      <c r="N24" s="381"/>
      <c r="O24" s="381"/>
      <c r="P24" s="381"/>
      <c r="Q24" s="509" t="s">
        <v>321</v>
      </c>
      <c r="R24" s="502"/>
      <c r="S24" s="503">
        <f>'Real Estate Evaluator'!G22</f>
        <v>0.10498583333333333</v>
      </c>
      <c r="T24" s="504"/>
      <c r="U24" s="85"/>
      <c r="V24" s="503">
        <f>'Real Estate Evaluator'!J22</f>
        <v>5.2883191666666667</v>
      </c>
      <c r="W24" s="505"/>
    </row>
    <row r="25" spans="1:23" s="3" customFormat="1" ht="28.5" customHeight="1" x14ac:dyDescent="0.7">
      <c r="A25" s="228" t="s">
        <v>64</v>
      </c>
      <c r="B25" s="229"/>
      <c r="C25" s="66">
        <f>'Real Estate Evaluator'!C8</f>
        <v>205000</v>
      </c>
      <c r="D25" s="9"/>
      <c r="E25" s="630" t="s">
        <v>195</v>
      </c>
      <c r="G25" s="66">
        <f>'Real Estate Evaluator'!H8</f>
        <v>300000</v>
      </c>
      <c r="I25" s="631" t="s">
        <v>193</v>
      </c>
      <c r="J25" s="148">
        <f>'Real Estate Evaluator'!X7</f>
        <v>-4.5014166666666668E-2</v>
      </c>
      <c r="K25" s="150">
        <f>'Real Estate Evaluator'!Y7</f>
        <v>-13504.25</v>
      </c>
      <c r="Q25" s="287" t="s">
        <v>97</v>
      </c>
      <c r="R25" s="145"/>
      <c r="S25" s="155">
        <f>'Real Estate Evaluator'!G20</f>
        <v>15.384615384615385</v>
      </c>
      <c r="T25" s="151"/>
      <c r="U25" s="85"/>
      <c r="V25" s="155" t="str">
        <f>'Real Estate Evaluator'!J20</f>
        <v xml:space="preserve"> </v>
      </c>
      <c r="W25" s="306"/>
    </row>
    <row r="26" spans="1:23" s="3" customFormat="1" ht="28.5" customHeight="1" x14ac:dyDescent="0.4">
      <c r="A26" s="286" t="s">
        <v>0</v>
      </c>
      <c r="B26" s="163"/>
      <c r="C26" s="6">
        <f>'Real Estate Evaluator'!C9</f>
        <v>40000</v>
      </c>
      <c r="D26" s="9"/>
      <c r="E26" s="630" t="s">
        <v>196</v>
      </c>
      <c r="G26" s="6">
        <f>'Real Estate Evaluator'!K8</f>
        <v>1900000</v>
      </c>
      <c r="I26" s="631" t="s">
        <v>193</v>
      </c>
      <c r="J26" s="148">
        <f>'Real Estate Evaluator'!AA7</f>
        <v>0.83499776315789476</v>
      </c>
      <c r="K26" s="150">
        <f>'Real Estate Evaluator'!AB7</f>
        <v>1586495.75</v>
      </c>
      <c r="Q26" s="287" t="s">
        <v>98</v>
      </c>
      <c r="R26" s="145"/>
      <c r="S26" s="156">
        <f>'Real Estate Evaluator'!G21</f>
        <v>115.38461538461539</v>
      </c>
      <c r="T26" s="152"/>
      <c r="U26" s="2"/>
      <c r="V26" s="156">
        <f>'Real Estate Evaluator'!J21</f>
        <v>730.76923076923072</v>
      </c>
      <c r="W26" s="308"/>
    </row>
    <row r="27" spans="1:23" s="3" customFormat="1" ht="28.5" customHeight="1" x14ac:dyDescent="0.25">
      <c r="A27" s="286" t="s">
        <v>1</v>
      </c>
      <c r="B27" s="163"/>
      <c r="C27" s="6">
        <f>'Real Estate Evaluator'!C10</f>
        <v>0</v>
      </c>
      <c r="D27" s="9"/>
      <c r="E27" s="510" t="s">
        <v>389</v>
      </c>
      <c r="F27" s="510"/>
      <c r="G27" s="510"/>
      <c r="I27" s="510" t="s">
        <v>384</v>
      </c>
      <c r="J27" s="510"/>
      <c r="K27" s="510"/>
    </row>
    <row r="28" spans="1:23" s="3" customFormat="1" ht="28.5" customHeight="1" x14ac:dyDescent="0.25">
      <c r="A28" s="286" t="s">
        <v>2</v>
      </c>
      <c r="B28" s="163"/>
      <c r="C28" s="6">
        <f>'Real Estate Evaluator'!C12</f>
        <v>0</v>
      </c>
      <c r="D28" s="9"/>
      <c r="H28" s="528" t="s">
        <v>383</v>
      </c>
    </row>
    <row r="29" spans="1:23" s="3" customFormat="1" ht="28.5" customHeight="1" x14ac:dyDescent="0.25">
      <c r="A29" s="286" t="s">
        <v>190</v>
      </c>
      <c r="B29" s="367">
        <f>'Real Estate Evaluator'!B28</f>
        <v>3.0000000000000001E-3</v>
      </c>
      <c r="C29" s="6">
        <f>SUM(G25*B29)</f>
        <v>900</v>
      </c>
      <c r="D29" s="9"/>
      <c r="H29" s="95" t="s">
        <v>0</v>
      </c>
      <c r="I29" s="508" t="s">
        <v>478</v>
      </c>
      <c r="J29" s="142"/>
      <c r="K29" s="80"/>
    </row>
    <row r="30" spans="1:23" s="3" customFormat="1" ht="28.5" customHeight="1" x14ac:dyDescent="0.25">
      <c r="A30" s="286" t="s">
        <v>7</v>
      </c>
      <c r="B30" s="367">
        <f>'Real Estate Evaluator'!B23</f>
        <v>0.05</v>
      </c>
      <c r="C30" s="6">
        <f>G25*B30</f>
        <v>15000</v>
      </c>
      <c r="D30" s="9"/>
      <c r="H30" s="95" t="s">
        <v>1</v>
      </c>
      <c r="I30" s="508" t="s">
        <v>477</v>
      </c>
      <c r="J30" s="142"/>
      <c r="K30" s="80"/>
    </row>
    <row r="31" spans="1:23" s="3" customFormat="1" ht="28.5" customHeight="1" x14ac:dyDescent="0.7">
      <c r="A31" s="286" t="s">
        <v>82</v>
      </c>
      <c r="B31" s="164"/>
      <c r="C31" s="122">
        <f>'Real Estate Evaluator'!G4</f>
        <v>2600</v>
      </c>
      <c r="D31" s="9"/>
      <c r="H31" s="95" t="s">
        <v>2</v>
      </c>
      <c r="I31" s="508" t="s">
        <v>474</v>
      </c>
      <c r="J31" s="142"/>
      <c r="K31" s="80"/>
    </row>
    <row r="32" spans="1:23" s="3" customFormat="1" ht="28.5" customHeight="1" x14ac:dyDescent="0.7">
      <c r="A32" s="167" t="s">
        <v>189</v>
      </c>
      <c r="B32" s="165"/>
      <c r="C32" s="368">
        <f>SUM(C26+C27+C28+C29+C30)</f>
        <v>55900</v>
      </c>
      <c r="D32" s="9"/>
      <c r="H32" s="95" t="s">
        <v>190</v>
      </c>
      <c r="I32" s="508" t="s">
        <v>475</v>
      </c>
      <c r="J32" s="142"/>
      <c r="K32" s="80"/>
    </row>
    <row r="33" spans="1:43" s="3" customFormat="1" ht="28.5" customHeight="1" x14ac:dyDescent="0.25">
      <c r="A33" s="167" t="s">
        <v>188</v>
      </c>
      <c r="B33" s="166"/>
      <c r="C33" s="368">
        <f>SUM(C25+C26+C27+C28)</f>
        <v>245000</v>
      </c>
      <c r="D33" s="9"/>
      <c r="H33" s="95" t="s">
        <v>7</v>
      </c>
      <c r="I33" s="508" t="s">
        <v>476</v>
      </c>
      <c r="J33" s="142"/>
      <c r="K33" s="80"/>
    </row>
    <row r="34" spans="1:43" s="3" customFormat="1" ht="31.5" customHeight="1" x14ac:dyDescent="0.7">
      <c r="A34" s="85"/>
      <c r="B34" s="85"/>
      <c r="C34" s="85"/>
      <c r="D34" s="9"/>
      <c r="E34" s="85"/>
      <c r="F34" s="85"/>
      <c r="G34" s="104"/>
      <c r="H34" s="104"/>
      <c r="I34" s="104"/>
      <c r="J34" s="104"/>
      <c r="K34" s="104"/>
    </row>
    <row r="35" spans="1:43" s="499" customFormat="1" ht="39" customHeight="1" x14ac:dyDescent="0.7">
      <c r="A35" s="622" t="s">
        <v>162</v>
      </c>
      <c r="B35" s="623"/>
      <c r="C35" s="623"/>
      <c r="D35" s="623"/>
      <c r="E35" s="623"/>
      <c r="F35" s="624"/>
      <c r="G35" s="623"/>
      <c r="H35" s="623"/>
      <c r="I35" s="623"/>
      <c r="J35" s="623"/>
      <c r="K35" s="625"/>
      <c r="L35" s="85"/>
      <c r="M35" s="85"/>
      <c r="N35" s="85"/>
      <c r="O35" s="85"/>
      <c r="Y35" s="85"/>
      <c r="Z35" s="85"/>
      <c r="AA35" s="85"/>
      <c r="AB35" s="85"/>
      <c r="AC35" s="85"/>
      <c r="AD35" s="85"/>
      <c r="AE35" s="85"/>
      <c r="AF35" s="85"/>
      <c r="AG35" s="85"/>
      <c r="AH35" s="85"/>
      <c r="AI35" s="85"/>
      <c r="AJ35" s="85"/>
      <c r="AK35" s="85"/>
      <c r="AL35" s="85"/>
      <c r="AM35" s="85"/>
      <c r="AN35" s="85"/>
      <c r="AO35" s="85"/>
      <c r="AP35" s="85"/>
      <c r="AQ35" s="85"/>
    </row>
    <row r="36" spans="1:43" s="3" customFormat="1" x14ac:dyDescent="0.25">
      <c r="A36" s="88"/>
      <c r="B36" s="532" t="s">
        <v>163</v>
      </c>
      <c r="C36" s="533" t="s">
        <v>169</v>
      </c>
      <c r="D36" s="534"/>
      <c r="E36" s="535"/>
      <c r="F36" s="536" t="s">
        <v>167</v>
      </c>
      <c r="G36" s="534"/>
      <c r="H36" s="534"/>
      <c r="I36" s="534"/>
      <c r="J36" s="534"/>
      <c r="K36" s="537"/>
    </row>
    <row r="37" spans="1:43" s="3" customFormat="1" x14ac:dyDescent="0.25">
      <c r="A37" s="99"/>
      <c r="B37" s="100" t="s">
        <v>164</v>
      </c>
      <c r="C37" s="372" t="s">
        <v>170</v>
      </c>
      <c r="D37" s="370"/>
      <c r="E37" s="373"/>
      <c r="F37" s="369" t="s">
        <v>168</v>
      </c>
      <c r="G37" s="370"/>
      <c r="H37" s="370"/>
      <c r="I37" s="370"/>
      <c r="J37" s="370"/>
      <c r="K37" s="371"/>
    </row>
    <row r="38" spans="1:43" s="3" customFormat="1" x14ac:dyDescent="0.25">
      <c r="A38" s="101"/>
      <c r="B38" s="228" t="s">
        <v>352</v>
      </c>
      <c r="C38" s="372" t="s">
        <v>170</v>
      </c>
      <c r="D38" s="370"/>
      <c r="E38" s="373"/>
      <c r="F38" s="369" t="s">
        <v>171</v>
      </c>
      <c r="G38" s="370"/>
      <c r="H38" s="370"/>
      <c r="I38" s="370"/>
      <c r="J38" s="370"/>
      <c r="K38" s="371"/>
    </row>
    <row r="39" spans="1:43" s="3" customFormat="1" ht="32.25" customHeight="1" x14ac:dyDescent="0.7">
      <c r="K39" s="93"/>
      <c r="R39" s="104"/>
      <c r="S39" s="104"/>
      <c r="T39" s="85"/>
      <c r="U39" s="104"/>
      <c r="V39" s="104"/>
      <c r="W39" s="104"/>
      <c r="X39" s="104"/>
    </row>
    <row r="40" spans="1:43" s="3" customFormat="1" ht="39" customHeight="1" x14ac:dyDescent="0.25">
      <c r="A40" s="618" t="s">
        <v>353</v>
      </c>
      <c r="B40" s="619"/>
      <c r="C40" s="627"/>
      <c r="D40" s="627"/>
      <c r="E40" s="627"/>
      <c r="F40" s="628"/>
      <c r="G40" s="627"/>
      <c r="H40" s="627"/>
      <c r="I40" s="627"/>
      <c r="J40" s="627"/>
      <c r="K40" s="629"/>
      <c r="R40" s="157" t="s">
        <v>194</v>
      </c>
      <c r="S40" s="112"/>
      <c r="T40" s="283">
        <f>'Real Estate Evaluator'!X8</f>
        <v>-9.0028333333333335E-2</v>
      </c>
      <c r="U40" s="54">
        <f>'Real Estate Evaluator'!Y8</f>
        <v>-27008.5</v>
      </c>
      <c r="V40" s="104"/>
      <c r="W40" s="283">
        <f>'Real Estate Evaluator'!AA8</f>
        <v>1.6699955263157895</v>
      </c>
      <c r="X40" s="54">
        <f>'Real Estate Evaluator'!AB8</f>
        <v>3172991.5</v>
      </c>
    </row>
    <row r="41" spans="1:43" s="377" customFormat="1" ht="46.5" customHeight="1" x14ac:dyDescent="0.7">
      <c r="A41" s="515" t="s">
        <v>172</v>
      </c>
      <c r="B41" s="516"/>
      <c r="C41" s="516"/>
      <c r="D41" s="516"/>
      <c r="E41" s="516"/>
      <c r="F41" s="516"/>
      <c r="G41" s="517"/>
      <c r="H41" s="517"/>
      <c r="I41" s="517"/>
      <c r="J41" s="517"/>
      <c r="K41" s="518"/>
    </row>
    <row r="42" spans="1:43" s="378" customFormat="1" ht="31.5" customHeight="1" x14ac:dyDescent="0.5">
      <c r="A42" s="519" t="s">
        <v>173</v>
      </c>
      <c r="B42" s="520"/>
      <c r="C42" s="520"/>
      <c r="D42" s="520"/>
      <c r="E42" s="520"/>
      <c r="F42" s="520"/>
      <c r="G42" s="521"/>
      <c r="H42" s="521"/>
      <c r="I42" s="521"/>
      <c r="J42" s="521"/>
      <c r="K42" s="522"/>
    </row>
    <row r="43" spans="1:43" s="378" customFormat="1" ht="31.5" customHeight="1" x14ac:dyDescent="0.5">
      <c r="A43" s="519" t="s">
        <v>174</v>
      </c>
      <c r="B43" s="520"/>
      <c r="C43" s="520"/>
      <c r="D43" s="520"/>
      <c r="E43" s="520"/>
      <c r="F43" s="520"/>
      <c r="G43" s="521"/>
      <c r="H43" s="521"/>
      <c r="I43" s="521"/>
      <c r="J43" s="521"/>
      <c r="K43" s="522"/>
    </row>
    <row r="44" spans="1:43" s="378" customFormat="1" ht="31.5" customHeight="1" x14ac:dyDescent="0.5">
      <c r="A44" s="523" t="s">
        <v>176</v>
      </c>
      <c r="B44" s="520"/>
      <c r="C44" s="520"/>
      <c r="D44" s="520"/>
      <c r="E44" s="520"/>
      <c r="F44" s="520"/>
      <c r="G44" s="521"/>
      <c r="H44" s="521"/>
      <c r="I44" s="521"/>
      <c r="J44" s="521"/>
      <c r="K44" s="522"/>
    </row>
    <row r="45" spans="1:43" s="378" customFormat="1" ht="32.25" customHeight="1" x14ac:dyDescent="0.5">
      <c r="A45" s="524" t="s">
        <v>175</v>
      </c>
      <c r="B45" s="525"/>
      <c r="C45" s="525"/>
      <c r="D45" s="525"/>
      <c r="E45" s="525"/>
      <c r="F45" s="525"/>
      <c r="G45" s="526"/>
      <c r="H45" s="526"/>
      <c r="I45" s="526"/>
      <c r="J45" s="526"/>
      <c r="K45" s="527"/>
    </row>
    <row r="46" spans="1:43" s="3" customFormat="1" ht="18.75" customHeight="1" x14ac:dyDescent="0.25">
      <c r="A46" s="374" t="s">
        <v>180</v>
      </c>
      <c r="B46" s="513"/>
      <c r="C46" s="374"/>
      <c r="D46" s="374"/>
      <c r="E46" s="374"/>
      <c r="F46" s="374"/>
      <c r="G46" s="375"/>
      <c r="H46" s="375"/>
      <c r="I46" s="375"/>
      <c r="J46" s="375"/>
      <c r="K46" s="376"/>
    </row>
    <row r="47" spans="1:43" s="3" customFormat="1" ht="18.75" customHeight="1" x14ac:dyDescent="0.25">
      <c r="A47" s="374" t="s">
        <v>179</v>
      </c>
      <c r="B47" s="513"/>
      <c r="C47" s="374"/>
      <c r="D47" s="374"/>
      <c r="E47" s="374"/>
      <c r="F47" s="374"/>
      <c r="G47" s="375"/>
      <c r="H47" s="375"/>
      <c r="I47" s="375"/>
      <c r="J47" s="375"/>
      <c r="K47" s="376"/>
      <c r="L47" s="3" t="s">
        <v>8</v>
      </c>
    </row>
    <row r="48" spans="1:43" s="3" customFormat="1" x14ac:dyDescent="0.25">
      <c r="A48" s="514"/>
      <c r="B48" s="514"/>
      <c r="C48" s="514"/>
      <c r="D48" s="514"/>
      <c r="E48" s="514"/>
      <c r="F48" s="514"/>
      <c r="G48" s="514"/>
      <c r="H48" s="514"/>
      <c r="I48" s="514"/>
      <c r="J48" s="514"/>
      <c r="K48" s="513"/>
    </row>
    <row r="49" spans="1:10" s="3" customFormat="1" x14ac:dyDescent="0.4">
      <c r="A49" s="2"/>
      <c r="B49" s="2"/>
      <c r="C49" s="2"/>
      <c r="D49" s="2"/>
      <c r="E49" s="2"/>
      <c r="F49" s="2"/>
      <c r="G49" s="2"/>
      <c r="H49" s="2"/>
      <c r="I49" s="2"/>
      <c r="J49" s="2"/>
    </row>
    <row r="50" spans="1:10" s="3" customFormat="1" x14ac:dyDescent="0.4">
      <c r="A50" s="2"/>
      <c r="B50" s="2"/>
      <c r="C50" s="2"/>
      <c r="D50" s="2"/>
      <c r="E50" s="2"/>
      <c r="F50" s="2"/>
      <c r="G50" s="2"/>
      <c r="H50" s="2"/>
      <c r="I50" s="2"/>
      <c r="J50" s="2"/>
    </row>
    <row r="51" spans="1:10" s="3" customFormat="1" x14ac:dyDescent="0.4">
      <c r="A51" s="2"/>
      <c r="B51" s="2"/>
      <c r="C51" s="2"/>
      <c r="D51" s="2"/>
      <c r="E51" s="2"/>
      <c r="F51" s="2"/>
      <c r="G51" s="2"/>
      <c r="H51" s="2"/>
      <c r="I51" s="2"/>
      <c r="J51" s="2"/>
    </row>
    <row r="52" spans="1:10" s="3" customFormat="1" x14ac:dyDescent="0.4">
      <c r="A52" s="2"/>
      <c r="B52" s="2"/>
      <c r="C52" s="2"/>
      <c r="D52" s="2"/>
      <c r="E52" s="2"/>
      <c r="F52" s="2"/>
      <c r="G52" s="2"/>
      <c r="H52" s="2"/>
      <c r="I52" s="2"/>
      <c r="J52" s="2"/>
    </row>
    <row r="53" spans="1:10" s="3" customFormat="1" x14ac:dyDescent="0.4">
      <c r="A53" s="2"/>
      <c r="B53" s="2"/>
      <c r="C53" s="2"/>
      <c r="D53" s="2"/>
      <c r="E53" s="2"/>
      <c r="F53" s="2"/>
      <c r="G53" s="2"/>
      <c r="H53" s="2"/>
      <c r="I53" s="2"/>
      <c r="J53" s="2"/>
    </row>
    <row r="54" spans="1:10" s="3" customFormat="1" x14ac:dyDescent="0.4">
      <c r="A54" s="2"/>
      <c r="B54" s="2"/>
      <c r="C54" s="2"/>
      <c r="D54" s="2"/>
      <c r="E54" s="2"/>
      <c r="F54" s="2"/>
      <c r="G54" s="2"/>
      <c r="H54" s="2"/>
      <c r="I54" s="2"/>
      <c r="J54" s="2"/>
    </row>
    <row r="55" spans="1:10" s="3" customFormat="1" x14ac:dyDescent="0.4">
      <c r="A55" s="2"/>
      <c r="B55" s="2"/>
      <c r="C55" s="2"/>
      <c r="D55" s="2"/>
      <c r="E55" s="2"/>
      <c r="F55" s="2"/>
      <c r="G55" s="2"/>
      <c r="H55" s="2"/>
      <c r="I55" s="2"/>
      <c r="J55" s="2"/>
    </row>
    <row r="56" spans="1:10" s="3" customFormat="1" x14ac:dyDescent="0.4">
      <c r="A56" s="2"/>
      <c r="B56" s="2"/>
      <c r="C56" s="2"/>
      <c r="D56" s="2"/>
      <c r="E56" s="2"/>
      <c r="F56" s="2"/>
      <c r="G56" s="2"/>
      <c r="H56" s="2"/>
      <c r="I56" s="2"/>
      <c r="J56" s="2"/>
    </row>
    <row r="57" spans="1:10" s="3" customFormat="1" x14ac:dyDescent="0.4">
      <c r="A57" s="2"/>
      <c r="B57" s="2"/>
      <c r="C57" s="2"/>
      <c r="D57" s="2"/>
      <c r="E57" s="2"/>
      <c r="F57" s="2"/>
      <c r="G57" s="2"/>
      <c r="H57" s="2"/>
      <c r="I57" s="2"/>
      <c r="J57" s="2"/>
    </row>
    <row r="58" spans="1:10" s="3" customFormat="1" x14ac:dyDescent="0.4">
      <c r="A58" s="2"/>
      <c r="B58" s="2"/>
      <c r="C58" s="2"/>
      <c r="D58" s="2"/>
      <c r="E58" s="2"/>
      <c r="F58" s="2"/>
      <c r="G58" s="2"/>
      <c r="H58" s="2"/>
      <c r="I58" s="2"/>
      <c r="J58" s="2"/>
    </row>
    <row r="59" spans="1:10" s="3" customFormat="1" x14ac:dyDescent="0.4">
      <c r="A59" s="2"/>
      <c r="B59" s="2"/>
      <c r="C59" s="2"/>
      <c r="D59" s="2"/>
      <c r="E59" s="2"/>
      <c r="F59" s="2"/>
      <c r="G59" s="2"/>
      <c r="H59" s="2"/>
      <c r="I59" s="2"/>
      <c r="J59" s="2"/>
    </row>
    <row r="60" spans="1:10" s="3" customFormat="1" x14ac:dyDescent="0.4">
      <c r="A60" s="2"/>
      <c r="B60" s="2"/>
      <c r="C60" s="2"/>
      <c r="D60" s="2"/>
      <c r="E60" s="2"/>
      <c r="F60" s="2"/>
      <c r="G60" s="2"/>
      <c r="H60" s="2"/>
      <c r="I60" s="2"/>
      <c r="J60" s="2"/>
    </row>
    <row r="61" spans="1:10" s="3" customFormat="1" x14ac:dyDescent="0.4">
      <c r="A61" s="2"/>
      <c r="B61" s="2"/>
      <c r="C61" s="2"/>
      <c r="D61" s="2"/>
      <c r="E61" s="2"/>
      <c r="F61" s="2"/>
      <c r="G61" s="2"/>
      <c r="H61" s="2"/>
      <c r="I61" s="2"/>
      <c r="J61" s="2"/>
    </row>
    <row r="62" spans="1:10" s="3" customFormat="1" x14ac:dyDescent="0.4">
      <c r="A62" s="2"/>
      <c r="B62" s="2"/>
      <c r="C62" s="2"/>
      <c r="D62" s="2"/>
      <c r="E62" s="2"/>
      <c r="F62" s="2"/>
      <c r="G62" s="2"/>
      <c r="H62" s="2"/>
      <c r="I62" s="2"/>
      <c r="J62" s="2"/>
    </row>
    <row r="63" spans="1:10" s="3" customFormat="1" x14ac:dyDescent="0.4">
      <c r="A63" s="2"/>
      <c r="B63" s="2"/>
      <c r="C63" s="2"/>
      <c r="D63" s="2"/>
      <c r="E63" s="2"/>
      <c r="F63" s="2"/>
      <c r="G63" s="2"/>
      <c r="H63" s="2"/>
      <c r="I63" s="2"/>
      <c r="J63" s="2"/>
    </row>
    <row r="64" spans="1:10" s="3" customFormat="1" x14ac:dyDescent="0.4">
      <c r="A64" s="2"/>
      <c r="B64" s="2"/>
      <c r="C64" s="2"/>
      <c r="D64" s="2"/>
      <c r="E64" s="2"/>
      <c r="F64" s="2"/>
      <c r="G64" s="2"/>
      <c r="H64" s="2"/>
      <c r="I64" s="2"/>
      <c r="J64" s="2"/>
    </row>
    <row r="65" spans="1:10" s="3" customFormat="1" x14ac:dyDescent="0.4">
      <c r="A65" s="2"/>
      <c r="B65" s="2"/>
      <c r="C65" s="2"/>
      <c r="D65" s="2"/>
      <c r="E65" s="2"/>
      <c r="F65" s="2"/>
      <c r="G65" s="2"/>
      <c r="H65" s="2"/>
      <c r="I65" s="2"/>
      <c r="J65" s="2"/>
    </row>
    <row r="66" spans="1:10" s="3" customFormat="1" x14ac:dyDescent="0.4">
      <c r="A66" s="2"/>
      <c r="B66" s="2"/>
      <c r="C66" s="2"/>
      <c r="D66" s="2"/>
      <c r="E66" s="2"/>
      <c r="F66" s="2"/>
      <c r="G66" s="2"/>
      <c r="H66" s="2"/>
      <c r="I66" s="2"/>
      <c r="J66" s="2"/>
    </row>
    <row r="67" spans="1:10" s="3" customFormat="1" x14ac:dyDescent="0.4">
      <c r="A67" s="2"/>
      <c r="B67" s="2"/>
      <c r="C67" s="2"/>
      <c r="D67" s="2"/>
      <c r="E67" s="2"/>
      <c r="F67" s="2"/>
      <c r="G67" s="2"/>
      <c r="H67" s="2"/>
      <c r="I67" s="2"/>
      <c r="J67" s="2"/>
    </row>
    <row r="68" spans="1:10" s="3" customFormat="1" x14ac:dyDescent="0.4">
      <c r="A68" s="2"/>
      <c r="B68" s="2"/>
      <c r="C68" s="2"/>
      <c r="D68" s="2"/>
      <c r="E68" s="2"/>
      <c r="F68" s="2"/>
      <c r="G68" s="2"/>
      <c r="H68" s="2"/>
      <c r="I68" s="2"/>
      <c r="J68" s="2"/>
    </row>
    <row r="69" spans="1:10" s="3" customFormat="1" x14ac:dyDescent="0.4">
      <c r="A69" s="2"/>
      <c r="B69" s="2"/>
      <c r="C69" s="2"/>
      <c r="D69" s="2"/>
      <c r="E69" s="2"/>
      <c r="F69" s="2"/>
      <c r="G69" s="2"/>
      <c r="H69" s="2"/>
      <c r="I69" s="2"/>
      <c r="J69" s="2"/>
    </row>
    <row r="70" spans="1:10" s="3" customFormat="1" x14ac:dyDescent="0.4">
      <c r="A70" s="2"/>
      <c r="B70" s="2"/>
      <c r="C70" s="2"/>
      <c r="D70" s="2"/>
      <c r="E70" s="2"/>
      <c r="F70" s="2"/>
      <c r="G70" s="2"/>
      <c r="H70" s="2"/>
      <c r="I70" s="2"/>
      <c r="J70" s="2"/>
    </row>
    <row r="71" spans="1:10" s="3" customFormat="1" x14ac:dyDescent="0.4">
      <c r="A71" s="2"/>
      <c r="B71" s="2"/>
      <c r="C71" s="2"/>
      <c r="D71" s="2"/>
      <c r="E71" s="2"/>
      <c r="F71" s="2"/>
      <c r="G71" s="2"/>
      <c r="H71" s="2"/>
      <c r="I71" s="2"/>
      <c r="J71" s="2"/>
    </row>
    <row r="72" spans="1:10" s="3" customFormat="1" x14ac:dyDescent="0.4">
      <c r="A72" s="2"/>
      <c r="B72" s="2"/>
      <c r="C72" s="2"/>
      <c r="D72" s="2"/>
      <c r="E72" s="2"/>
      <c r="F72" s="2"/>
      <c r="G72" s="2"/>
      <c r="H72" s="2"/>
      <c r="I72" s="2"/>
      <c r="J72" s="2"/>
    </row>
    <row r="73" spans="1:10" s="3" customFormat="1" x14ac:dyDescent="0.4">
      <c r="A73" s="2"/>
      <c r="B73" s="2"/>
      <c r="C73" s="2"/>
      <c r="D73" s="2"/>
      <c r="E73" s="2"/>
      <c r="F73" s="2"/>
      <c r="G73" s="2"/>
      <c r="H73" s="2"/>
      <c r="I73" s="2"/>
      <c r="J73" s="2"/>
    </row>
    <row r="74" spans="1:10" s="3" customFormat="1" x14ac:dyDescent="0.4">
      <c r="A74" s="2"/>
      <c r="B74" s="2"/>
      <c r="C74" s="2"/>
      <c r="D74" s="2"/>
      <c r="E74" s="2"/>
      <c r="F74" s="2"/>
      <c r="G74" s="2"/>
      <c r="H74" s="2"/>
      <c r="I74" s="2"/>
      <c r="J74" s="2"/>
    </row>
    <row r="75" spans="1:10" s="3" customFormat="1" x14ac:dyDescent="0.4">
      <c r="A75" s="2"/>
      <c r="B75" s="2"/>
      <c r="C75" s="2"/>
      <c r="D75" s="2"/>
      <c r="E75" s="2"/>
      <c r="F75" s="2"/>
      <c r="G75" s="2"/>
      <c r="H75" s="2"/>
      <c r="I75" s="2"/>
      <c r="J75" s="2"/>
    </row>
    <row r="76" spans="1:10" s="3" customFormat="1" x14ac:dyDescent="0.4">
      <c r="A76" s="2"/>
      <c r="B76" s="2"/>
      <c r="C76" s="2"/>
      <c r="D76" s="2"/>
      <c r="E76" s="2"/>
      <c r="F76" s="2"/>
      <c r="G76" s="2"/>
      <c r="H76" s="2"/>
      <c r="I76" s="2"/>
      <c r="J76" s="2"/>
    </row>
    <row r="77" spans="1:10" s="3" customFormat="1" x14ac:dyDescent="0.4">
      <c r="A77" s="2"/>
      <c r="B77" s="2"/>
      <c r="C77" s="2"/>
      <c r="D77" s="2"/>
      <c r="E77" s="2"/>
      <c r="F77" s="2"/>
      <c r="G77" s="2"/>
      <c r="H77" s="2"/>
      <c r="I77" s="2"/>
      <c r="J77" s="2"/>
    </row>
    <row r="78" spans="1:10" s="3" customFormat="1" x14ac:dyDescent="0.4">
      <c r="A78" s="2"/>
      <c r="B78" s="2"/>
      <c r="C78" s="2"/>
      <c r="D78" s="2"/>
      <c r="E78" s="2"/>
      <c r="F78" s="2"/>
      <c r="G78" s="2"/>
      <c r="H78" s="2"/>
      <c r="I78" s="2"/>
      <c r="J78" s="2"/>
    </row>
    <row r="79" spans="1:10" s="3" customFormat="1" x14ac:dyDescent="0.4">
      <c r="A79" s="2"/>
      <c r="B79" s="2"/>
      <c r="C79" s="2"/>
      <c r="D79" s="2"/>
      <c r="E79" s="2"/>
      <c r="F79" s="2"/>
      <c r="G79" s="2"/>
      <c r="H79" s="2"/>
      <c r="I79" s="2"/>
      <c r="J79" s="2"/>
    </row>
    <row r="80" spans="1:10" s="3" customFormat="1" x14ac:dyDescent="0.4">
      <c r="A80" s="2"/>
      <c r="B80" s="2"/>
      <c r="C80" s="2"/>
      <c r="D80" s="2"/>
      <c r="E80" s="2"/>
      <c r="F80" s="2"/>
      <c r="G80" s="2"/>
      <c r="H80" s="2"/>
      <c r="I80" s="2"/>
      <c r="J80" s="2"/>
    </row>
    <row r="81" spans="1:10" s="3" customFormat="1" x14ac:dyDescent="0.4">
      <c r="A81" s="2"/>
      <c r="B81" s="2"/>
      <c r="C81" s="2"/>
      <c r="D81" s="2"/>
      <c r="E81" s="2"/>
      <c r="F81" s="2"/>
      <c r="G81" s="2"/>
      <c r="H81" s="2"/>
      <c r="I81" s="2"/>
      <c r="J81" s="2"/>
    </row>
    <row r="82" spans="1:10" s="3" customFormat="1" x14ac:dyDescent="0.4">
      <c r="A82" s="2"/>
      <c r="B82" s="2"/>
      <c r="C82" s="2"/>
      <c r="D82" s="2"/>
      <c r="E82" s="2"/>
      <c r="F82" s="2"/>
      <c r="G82" s="2"/>
      <c r="H82" s="2"/>
      <c r="I82" s="2"/>
      <c r="J82" s="2"/>
    </row>
    <row r="83" spans="1:10" s="3" customFormat="1" x14ac:dyDescent="0.4">
      <c r="A83" s="2"/>
      <c r="B83" s="2"/>
      <c r="C83" s="2"/>
      <c r="D83" s="2"/>
      <c r="E83" s="2"/>
      <c r="F83" s="2"/>
      <c r="G83" s="2"/>
      <c r="H83" s="2"/>
      <c r="I83" s="2"/>
      <c r="J83" s="2"/>
    </row>
    <row r="84" spans="1:10" s="3" customFormat="1" x14ac:dyDescent="0.4">
      <c r="A84" s="2"/>
      <c r="B84" s="2"/>
      <c r="C84" s="2"/>
      <c r="D84" s="2"/>
      <c r="E84" s="2"/>
      <c r="F84" s="2"/>
      <c r="G84" s="2"/>
      <c r="H84" s="2"/>
      <c r="I84" s="2"/>
      <c r="J84" s="2"/>
    </row>
    <row r="85" spans="1:10" s="3" customFormat="1" x14ac:dyDescent="0.4">
      <c r="A85" s="2"/>
      <c r="B85" s="2"/>
      <c r="C85" s="2"/>
      <c r="D85" s="2"/>
      <c r="E85" s="2"/>
      <c r="F85" s="2"/>
      <c r="G85" s="2"/>
      <c r="H85" s="2"/>
      <c r="I85" s="2"/>
      <c r="J85" s="2"/>
    </row>
    <row r="86" spans="1:10" s="3" customFormat="1" x14ac:dyDescent="0.4">
      <c r="A86" s="2"/>
      <c r="B86" s="2"/>
      <c r="C86" s="2"/>
      <c r="D86" s="2"/>
      <c r="E86" s="2"/>
      <c r="F86" s="2"/>
      <c r="G86" s="2"/>
      <c r="H86" s="2"/>
      <c r="I86" s="2"/>
      <c r="J86" s="2"/>
    </row>
    <row r="87" spans="1:10" s="3" customFormat="1" x14ac:dyDescent="0.4">
      <c r="A87" s="2"/>
      <c r="B87" s="2"/>
      <c r="C87" s="2"/>
      <c r="D87" s="2"/>
      <c r="E87" s="2"/>
      <c r="F87" s="2"/>
      <c r="G87" s="2"/>
      <c r="H87" s="2"/>
      <c r="I87" s="2"/>
      <c r="J87" s="2"/>
    </row>
    <row r="88" spans="1:10" s="3" customFormat="1" x14ac:dyDescent="0.4">
      <c r="A88" s="2"/>
      <c r="B88" s="2"/>
      <c r="C88" s="2"/>
      <c r="D88" s="2"/>
      <c r="E88" s="2"/>
      <c r="F88" s="2"/>
      <c r="G88" s="2"/>
      <c r="H88" s="2"/>
      <c r="I88" s="2"/>
      <c r="J88" s="2"/>
    </row>
    <row r="89" spans="1:10" s="3" customFormat="1" x14ac:dyDescent="0.4">
      <c r="A89" s="2"/>
      <c r="B89" s="2"/>
      <c r="C89" s="2"/>
      <c r="D89" s="2"/>
      <c r="E89" s="2"/>
      <c r="F89" s="2"/>
      <c r="G89" s="2"/>
      <c r="H89" s="2"/>
      <c r="I89" s="2"/>
      <c r="J89" s="2"/>
    </row>
    <row r="90" spans="1:10" s="3" customFormat="1" x14ac:dyDescent="0.4">
      <c r="A90" s="2"/>
      <c r="B90" s="2"/>
      <c r="C90" s="2"/>
      <c r="D90" s="2"/>
      <c r="E90" s="2"/>
      <c r="F90" s="2"/>
      <c r="G90" s="2"/>
      <c r="H90" s="2"/>
      <c r="I90" s="2"/>
      <c r="J90" s="2"/>
    </row>
    <row r="91" spans="1:10" s="3" customFormat="1" x14ac:dyDescent="0.4">
      <c r="A91" s="2"/>
      <c r="B91" s="2"/>
      <c r="C91" s="2"/>
      <c r="D91" s="2"/>
      <c r="E91" s="2"/>
      <c r="F91" s="2"/>
      <c r="G91" s="2"/>
      <c r="H91" s="2"/>
      <c r="I91" s="2"/>
      <c r="J91" s="2"/>
    </row>
    <row r="92" spans="1:10" s="3" customFormat="1" x14ac:dyDescent="0.4">
      <c r="A92" s="2"/>
      <c r="B92" s="2"/>
      <c r="C92" s="2"/>
      <c r="D92" s="2"/>
      <c r="E92" s="2"/>
      <c r="F92" s="2"/>
      <c r="G92" s="2"/>
      <c r="H92" s="2"/>
      <c r="I92" s="2"/>
      <c r="J92" s="2"/>
    </row>
    <row r="93" spans="1:10" s="3" customFormat="1" x14ac:dyDescent="0.4">
      <c r="A93" s="2"/>
      <c r="B93" s="2"/>
      <c r="C93" s="2"/>
      <c r="D93" s="2"/>
      <c r="E93" s="2"/>
      <c r="F93" s="2"/>
      <c r="G93" s="2"/>
      <c r="H93" s="2"/>
      <c r="I93" s="2"/>
      <c r="J93" s="2"/>
    </row>
    <row r="94" spans="1:10" s="3" customFormat="1" x14ac:dyDescent="0.4">
      <c r="A94" s="2"/>
      <c r="B94" s="2"/>
      <c r="C94" s="2"/>
      <c r="D94" s="2"/>
      <c r="E94" s="2"/>
      <c r="F94" s="2"/>
      <c r="G94" s="2"/>
      <c r="H94" s="2"/>
      <c r="I94" s="2"/>
      <c r="J94" s="2"/>
    </row>
    <row r="95" spans="1:10" s="3" customFormat="1" x14ac:dyDescent="0.4">
      <c r="A95" s="2"/>
      <c r="B95" s="2"/>
      <c r="C95" s="2"/>
      <c r="D95" s="2"/>
      <c r="E95" s="2"/>
      <c r="F95" s="2"/>
      <c r="G95" s="2"/>
      <c r="H95" s="2"/>
      <c r="I95" s="2"/>
      <c r="J95" s="2"/>
    </row>
    <row r="96" spans="1:10" s="3" customFormat="1" x14ac:dyDescent="0.4">
      <c r="A96" s="2"/>
      <c r="B96" s="2"/>
      <c r="C96" s="2"/>
      <c r="D96" s="2"/>
      <c r="E96" s="2"/>
      <c r="F96" s="2"/>
      <c r="G96" s="2"/>
      <c r="H96" s="2"/>
      <c r="I96" s="2"/>
      <c r="J96" s="2"/>
    </row>
    <row r="97" spans="1:10" s="3" customFormat="1" x14ac:dyDescent="0.4">
      <c r="A97" s="2"/>
      <c r="B97" s="2"/>
      <c r="C97" s="2"/>
      <c r="D97" s="2"/>
      <c r="E97" s="2"/>
      <c r="F97" s="2"/>
      <c r="G97" s="2"/>
      <c r="H97" s="2"/>
      <c r="I97" s="2"/>
      <c r="J97" s="2"/>
    </row>
    <row r="98" spans="1:10" s="3" customFormat="1" x14ac:dyDescent="0.4">
      <c r="A98" s="2"/>
      <c r="B98" s="2"/>
      <c r="C98" s="2"/>
      <c r="D98" s="2"/>
      <c r="E98" s="2"/>
      <c r="F98" s="2"/>
      <c r="G98" s="2"/>
      <c r="H98" s="2"/>
      <c r="I98" s="2"/>
      <c r="J98" s="2"/>
    </row>
    <row r="99" spans="1:10" s="3" customFormat="1" x14ac:dyDescent="0.4">
      <c r="A99" s="2"/>
      <c r="B99" s="2"/>
      <c r="C99" s="2"/>
      <c r="D99" s="2"/>
      <c r="E99" s="2"/>
      <c r="F99" s="2"/>
      <c r="G99" s="2"/>
      <c r="H99" s="2"/>
      <c r="I99" s="2"/>
      <c r="J99" s="2"/>
    </row>
    <row r="100" spans="1:10" s="3" customFormat="1" x14ac:dyDescent="0.4">
      <c r="A100" s="2"/>
      <c r="B100" s="2"/>
      <c r="C100" s="2"/>
      <c r="D100" s="2"/>
      <c r="E100" s="2"/>
      <c r="F100" s="2"/>
      <c r="G100" s="2"/>
      <c r="H100" s="2"/>
      <c r="I100" s="2"/>
      <c r="J100" s="2"/>
    </row>
    <row r="101" spans="1:10" s="3" customFormat="1" x14ac:dyDescent="0.4">
      <c r="A101" s="2"/>
      <c r="B101" s="2"/>
      <c r="C101" s="2"/>
      <c r="D101" s="2"/>
      <c r="E101" s="2"/>
      <c r="F101" s="2"/>
      <c r="G101" s="2"/>
      <c r="H101" s="2"/>
      <c r="I101" s="2"/>
      <c r="J101" s="2"/>
    </row>
    <row r="102" spans="1:10" s="3" customFormat="1" x14ac:dyDescent="0.4">
      <c r="A102" s="2"/>
      <c r="B102" s="2"/>
      <c r="C102" s="2"/>
      <c r="D102" s="2"/>
      <c r="E102" s="2"/>
      <c r="F102" s="2"/>
      <c r="G102" s="2"/>
      <c r="H102" s="2"/>
      <c r="I102" s="2"/>
      <c r="J102" s="2"/>
    </row>
    <row r="103" spans="1:10" s="3" customFormat="1" x14ac:dyDescent="0.4">
      <c r="A103" s="2"/>
      <c r="B103" s="2"/>
      <c r="C103" s="2"/>
      <c r="D103" s="2"/>
      <c r="E103" s="2"/>
      <c r="F103" s="2"/>
      <c r="G103" s="2"/>
      <c r="H103" s="2"/>
      <c r="I103" s="2"/>
      <c r="J103" s="2"/>
    </row>
    <row r="104" spans="1:10" s="3" customFormat="1" x14ac:dyDescent="0.4">
      <c r="A104" s="2"/>
      <c r="B104" s="2"/>
      <c r="C104" s="2"/>
      <c r="D104" s="2"/>
      <c r="E104" s="2"/>
      <c r="F104" s="2"/>
      <c r="G104" s="2"/>
      <c r="H104" s="2"/>
      <c r="I104" s="2"/>
      <c r="J104" s="2"/>
    </row>
    <row r="105" spans="1:10" s="3" customFormat="1" x14ac:dyDescent="0.4">
      <c r="A105" s="2"/>
      <c r="B105" s="2"/>
      <c r="C105" s="2"/>
      <c r="D105" s="2"/>
      <c r="E105" s="2"/>
      <c r="F105" s="2"/>
      <c r="G105" s="2"/>
      <c r="H105" s="2"/>
      <c r="I105" s="2"/>
      <c r="J105" s="2"/>
    </row>
  </sheetData>
  <sheetProtection algorithmName="SHA-512" hashValue="XtHKUeI03D40v0ea7PMSLrKG2ypYt4LwduHVb13K2YTlWnPf1Pt7oX0uaCqvunbfeDA1kk1iPlGGIckRjpP4wA==" saltValue="YSC0sxkOFhgP4HrusQFWQw==" spinCount="100000" sheet="1" objects="1" scenarios="1"/>
  <mergeCells count="2">
    <mergeCell ref="A4:K9"/>
    <mergeCell ref="C15:K15"/>
  </mergeCells>
  <conditionalFormatting sqref="T40 S24:S26 V24:V26 J25:J26">
    <cfRule type="cellIs" dxfId="31" priority="4" operator="lessThan">
      <formula>0.15</formula>
    </cfRule>
  </conditionalFormatting>
  <conditionalFormatting sqref="U40">
    <cfRule type="cellIs" dxfId="30" priority="2" operator="lessThan">
      <formula>0.15</formula>
    </cfRule>
  </conditionalFormatting>
  <conditionalFormatting sqref="X40">
    <cfRule type="cellIs" dxfId="29" priority="1" operator="lessThan">
      <formula>0.15</formula>
    </cfRule>
  </conditionalFormatting>
  <conditionalFormatting sqref="W40">
    <cfRule type="cellIs" dxfId="28" priority="3" operator="lessThan">
      <formula>0.15</formula>
    </cfRule>
  </conditionalFormatting>
  <dataValidations count="3">
    <dataValidation type="whole" allowBlank="1" showInputMessage="1" showErrorMessage="1" sqref="D28 C27">
      <formula1>0</formula1>
      <formula2>100000</formula2>
    </dataValidation>
    <dataValidation type="whole" allowBlank="1" showInputMessage="1" showErrorMessage="1" sqref="D27 C26">
      <formula1>0</formula1>
      <formula2>250000</formula2>
    </dataValidation>
    <dataValidation type="whole" allowBlank="1" showInputMessage="1" showErrorMessage="1" sqref="C31">
      <formula1>1</formula1>
      <formula2>7000</formula2>
    </dataValidation>
  </dataValidations>
  <hyperlinks>
    <hyperlink ref="F36" r:id="rId1"/>
    <hyperlink ref="F37" r:id="rId2"/>
    <hyperlink ref="F38" r:id="rId3"/>
    <hyperlink ref="A44" r:id="rId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73"/>
  <sheetViews>
    <sheetView topLeftCell="A32" workbookViewId="0">
      <selection activeCell="E1" sqref="E1"/>
    </sheetView>
  </sheetViews>
  <sheetFormatPr defaultRowHeight="15" x14ac:dyDescent="0.25"/>
  <cols>
    <col min="1" max="1" width="41.42578125" style="1" customWidth="1"/>
    <col min="2" max="2" width="11.42578125" style="1" customWidth="1"/>
    <col min="3" max="3" width="14.5703125" style="1" customWidth="1"/>
    <col min="4" max="4" width="13.42578125" style="1" customWidth="1"/>
    <col min="5" max="6" width="12" style="1" customWidth="1"/>
    <col min="7" max="7" width="11.42578125" style="1" customWidth="1"/>
    <col min="8" max="256" width="9.140625" style="1" customWidth="1"/>
  </cols>
  <sheetData>
    <row r="1" spans="1:7" ht="20.25" customHeight="1" x14ac:dyDescent="0.3">
      <c r="A1" s="379" t="s">
        <v>174</v>
      </c>
      <c r="B1" s="380"/>
      <c r="C1" s="458"/>
      <c r="D1" s="458"/>
      <c r="E1" s="458"/>
      <c r="F1" s="468" t="s">
        <v>253</v>
      </c>
      <c r="G1" s="469">
        <f>'Real Estate Evaluator'!C49</f>
        <v>40938</v>
      </c>
    </row>
    <row r="2" spans="1:7" ht="15.75" customHeight="1" x14ac:dyDescent="0.25">
      <c r="A2" s="459" t="s">
        <v>302</v>
      </c>
      <c r="B2" s="460"/>
      <c r="C2" s="341"/>
      <c r="D2" s="209"/>
      <c r="E2" s="209"/>
      <c r="F2" s="209"/>
      <c r="G2" s="209"/>
    </row>
    <row r="3" spans="1:7" s="405" customFormat="1" ht="26.25" customHeight="1" x14ac:dyDescent="0.4">
      <c r="A3" s="1099" t="s">
        <v>254</v>
      </c>
      <c r="B3" s="1100"/>
      <c r="C3" s="1100"/>
      <c r="D3" s="1100"/>
      <c r="E3" s="1100"/>
      <c r="F3" s="1100"/>
      <c r="G3" s="1101"/>
    </row>
    <row r="4" spans="1:7" ht="21" customHeight="1" x14ac:dyDescent="0.35">
      <c r="A4" s="445" t="s">
        <v>255</v>
      </c>
      <c r="B4" s="451" t="str">
        <f>'Real Estate Evaluator'!A4</f>
        <v>1158 E 70th St., Los Angeles CA 90001</v>
      </c>
      <c r="C4" s="279"/>
      <c r="D4" s="273"/>
      <c r="E4" s="273"/>
      <c r="F4" s="273"/>
      <c r="G4" s="462"/>
    </row>
    <row r="5" spans="1:7" ht="21" customHeight="1" x14ac:dyDescent="0.35">
      <c r="A5" s="445" t="s">
        <v>256</v>
      </c>
      <c r="B5" s="463" t="str">
        <f>'Real Estate Evaluator'!C43</f>
        <v xml:space="preserve"> </v>
      </c>
      <c r="C5" s="279"/>
      <c r="D5" s="273"/>
      <c r="E5" s="273"/>
      <c r="F5" s="273"/>
      <c r="G5" s="462"/>
    </row>
    <row r="6" spans="1:7" ht="21" customHeight="1" x14ac:dyDescent="0.35">
      <c r="A6" s="211"/>
      <c r="B6" s="389"/>
      <c r="C6" s="382"/>
      <c r="D6" s="383"/>
      <c r="E6" s="383"/>
      <c r="F6" s="383"/>
      <c r="G6" s="383"/>
    </row>
    <row r="7" spans="1:7" ht="15" customHeight="1" x14ac:dyDescent="0.35">
      <c r="A7" s="437" t="s">
        <v>357</v>
      </c>
      <c r="B7" s="438"/>
      <c r="D7" s="386"/>
      <c r="E7" s="383"/>
      <c r="F7" s="383"/>
      <c r="G7" s="383"/>
    </row>
    <row r="8" spans="1:7" ht="15" customHeight="1" x14ac:dyDescent="0.35">
      <c r="A8" s="446" t="s">
        <v>273</v>
      </c>
      <c r="B8" s="446" t="s">
        <v>14</v>
      </c>
      <c r="C8" s="447" t="s">
        <v>317</v>
      </c>
      <c r="D8" s="446" t="s">
        <v>274</v>
      </c>
      <c r="E8" s="383"/>
      <c r="F8" s="383"/>
      <c r="G8" s="383"/>
    </row>
    <row r="9" spans="1:7" ht="15" customHeight="1" x14ac:dyDescent="0.35">
      <c r="A9" s="434" t="s">
        <v>275</v>
      </c>
      <c r="B9" s="452" t="str">
        <f>'Real Estate Evaluator'!H44</f>
        <v>1/1</v>
      </c>
      <c r="C9" s="95" t="str">
        <f>'Real Estate Evaluator'!J44</f>
        <v xml:space="preserve"> </v>
      </c>
      <c r="D9" s="461" t="str">
        <f>'Real Estate Evaluator'!K44</f>
        <v xml:space="preserve"> </v>
      </c>
      <c r="E9" s="383"/>
      <c r="F9" s="383"/>
      <c r="G9" s="383"/>
    </row>
    <row r="10" spans="1:7" ht="15" customHeight="1" x14ac:dyDescent="0.35">
      <c r="A10" s="434" t="s">
        <v>277</v>
      </c>
      <c r="B10" s="453" t="str">
        <f>'Real Estate Evaluator'!H45</f>
        <v>2/1</v>
      </c>
      <c r="C10" s="95" t="str">
        <f>'Real Estate Evaluator'!J45</f>
        <v xml:space="preserve"> </v>
      </c>
      <c r="D10" s="461" t="str">
        <f>'Real Estate Evaluator'!K45</f>
        <v xml:space="preserve"> </v>
      </c>
      <c r="E10" s="383"/>
      <c r="F10" s="383"/>
      <c r="G10" s="383"/>
    </row>
    <row r="11" spans="1:7" ht="15" customHeight="1" x14ac:dyDescent="0.35">
      <c r="A11" s="434" t="s">
        <v>278</v>
      </c>
      <c r="B11" s="453" t="str">
        <f>'Real Estate Evaluator'!H46</f>
        <v>2/1</v>
      </c>
      <c r="C11" s="95" t="str">
        <f>'Real Estate Evaluator'!J46</f>
        <v xml:space="preserve"> </v>
      </c>
      <c r="D11" s="461" t="str">
        <f>'Real Estate Evaluator'!K46</f>
        <v xml:space="preserve"> </v>
      </c>
      <c r="E11" s="383"/>
      <c r="F11" s="383"/>
      <c r="G11" s="383"/>
    </row>
    <row r="12" spans="1:7" ht="15" customHeight="1" x14ac:dyDescent="0.35">
      <c r="A12" s="434" t="s">
        <v>280</v>
      </c>
      <c r="B12" s="453" t="str">
        <f>'Real Estate Evaluator'!H47</f>
        <v>2/2</v>
      </c>
      <c r="C12" s="95" t="str">
        <f>'Real Estate Evaluator'!J47</f>
        <v xml:space="preserve"> </v>
      </c>
      <c r="D12" s="461" t="str">
        <f>'Real Estate Evaluator'!K47</f>
        <v xml:space="preserve"> </v>
      </c>
      <c r="E12" s="383"/>
      <c r="F12" s="383"/>
      <c r="G12" s="383"/>
    </row>
    <row r="13" spans="1:7" ht="16.5" customHeight="1" x14ac:dyDescent="0.35">
      <c r="A13" s="1102" t="s">
        <v>281</v>
      </c>
      <c r="B13" s="1103"/>
      <c r="C13" s="272"/>
      <c r="D13" s="454">
        <f>SUM(D9:D12)</f>
        <v>0</v>
      </c>
      <c r="E13" s="383"/>
      <c r="F13" s="383"/>
      <c r="G13" s="383"/>
    </row>
    <row r="14" spans="1:7" ht="16.5" customHeight="1" x14ac:dyDescent="0.35">
      <c r="A14" s="1102" t="s">
        <v>283</v>
      </c>
      <c r="B14" s="1103"/>
      <c r="C14" s="272"/>
      <c r="D14" s="455">
        <f>D13*12</f>
        <v>0</v>
      </c>
      <c r="E14" s="383"/>
      <c r="F14" s="383"/>
      <c r="G14" s="383"/>
    </row>
    <row r="15" spans="1:7" ht="16.5" customHeight="1" x14ac:dyDescent="0.35">
      <c r="A15" s="1102" t="s">
        <v>285</v>
      </c>
      <c r="B15" s="1103"/>
      <c r="C15" s="272"/>
      <c r="D15" s="456">
        <v>0</v>
      </c>
      <c r="E15" s="383"/>
      <c r="F15" s="383"/>
      <c r="G15" s="383"/>
    </row>
    <row r="16" spans="1:7" ht="15" customHeight="1" x14ac:dyDescent="0.35">
      <c r="A16" s="384"/>
      <c r="B16" s="385"/>
      <c r="D16" s="386"/>
      <c r="E16" s="383"/>
      <c r="F16" s="383"/>
      <c r="G16" s="383"/>
    </row>
    <row r="17" spans="1:7" ht="15" customHeight="1" x14ac:dyDescent="0.35">
      <c r="A17" s="437" t="s">
        <v>356</v>
      </c>
      <c r="B17" s="438"/>
      <c r="D17" s="386"/>
      <c r="E17" s="383"/>
      <c r="F17" s="383"/>
      <c r="G17" s="383"/>
    </row>
    <row r="18" spans="1:7" s="394" customFormat="1" ht="15" customHeight="1" x14ac:dyDescent="0.25">
      <c r="A18" s="391" t="s">
        <v>259</v>
      </c>
      <c r="B18" s="439"/>
      <c r="C18" s="392" t="e">
        <v>#REF!</v>
      </c>
      <c r="D18" s="393">
        <v>0.2</v>
      </c>
      <c r="E18" s="393">
        <v>0.3</v>
      </c>
      <c r="F18" s="393">
        <v>0.5</v>
      </c>
      <c r="G18" s="393">
        <v>1</v>
      </c>
    </row>
    <row r="19" spans="1:7" s="394" customFormat="1" x14ac:dyDescent="0.25">
      <c r="A19" s="391" t="s">
        <v>64</v>
      </c>
      <c r="B19" s="440"/>
      <c r="C19" s="395">
        <f>'Real Estate Evaluator'!$H$8</f>
        <v>300000</v>
      </c>
      <c r="D19" s="404">
        <f>'Real Estate Evaluator'!$H$8</f>
        <v>300000</v>
      </c>
      <c r="E19" s="404">
        <f>'Real Estate Evaluator'!$H$8</f>
        <v>300000</v>
      </c>
      <c r="F19" s="404">
        <f>'Real Estate Evaluator'!$H$8</f>
        <v>300000</v>
      </c>
      <c r="G19" s="404">
        <f>'Real Estate Evaluator'!$H$8</f>
        <v>300000</v>
      </c>
    </row>
    <row r="20" spans="1:7" s="394" customFormat="1" x14ac:dyDescent="0.25">
      <c r="A20" s="391" t="s">
        <v>261</v>
      </c>
      <c r="B20" s="440"/>
      <c r="C20" s="392" t="str">
        <f>'Real Estate Evaluator'!C44</f>
        <v xml:space="preserve"> </v>
      </c>
      <c r="D20" s="393" t="str">
        <f>'Real Estate Evaluator'!C44</f>
        <v xml:space="preserve"> </v>
      </c>
      <c r="E20" s="393" t="str">
        <f>'Real Estate Evaluator'!C44</f>
        <v xml:space="preserve"> </v>
      </c>
      <c r="F20" s="393" t="str">
        <f>'Real Estate Evaluator'!C44</f>
        <v xml:space="preserve"> </v>
      </c>
      <c r="G20" s="393" t="str">
        <f>'Real Estate Evaluator'!C44</f>
        <v xml:space="preserve"> </v>
      </c>
    </row>
    <row r="21" spans="1:7" s="394" customFormat="1" x14ac:dyDescent="0.25">
      <c r="A21" s="391" t="s">
        <v>263</v>
      </c>
      <c r="B21" s="440"/>
      <c r="C21" s="396" t="str">
        <f>'Real Estate Evaluator'!C45</f>
        <v xml:space="preserve"> </v>
      </c>
      <c r="D21" s="471" t="str">
        <f>'Real Estate Evaluator'!C45</f>
        <v xml:space="preserve"> </v>
      </c>
      <c r="E21" s="471" t="str">
        <f>'Real Estate Evaluator'!C45</f>
        <v xml:space="preserve"> </v>
      </c>
      <c r="F21" s="471" t="str">
        <f>'Real Estate Evaluator'!C45</f>
        <v xml:space="preserve"> </v>
      </c>
      <c r="G21" s="471" t="str">
        <f>'Real Estate Evaluator'!C45</f>
        <v xml:space="preserve"> </v>
      </c>
    </row>
    <row r="22" spans="1:7" s="394" customFormat="1" x14ac:dyDescent="0.25">
      <c r="A22" s="391" t="s">
        <v>27</v>
      </c>
      <c r="B22" s="440"/>
      <c r="C22" s="397" t="e">
        <f>C19-(C19*C18)</f>
        <v>#REF!</v>
      </c>
      <c r="D22" s="398">
        <f>$C$19-($C$19*D18)</f>
        <v>240000</v>
      </c>
      <c r="E22" s="398">
        <f>$C$19-($C$19*E18)</f>
        <v>210000</v>
      </c>
      <c r="F22" s="398">
        <f>$C$19-($C$19*F18)</f>
        <v>150000</v>
      </c>
      <c r="G22" s="398">
        <f>$C$19-($C$19*G18)</f>
        <v>0</v>
      </c>
    </row>
    <row r="23" spans="1:7" s="394" customFormat="1" x14ac:dyDescent="0.25">
      <c r="A23" s="400" t="s">
        <v>257</v>
      </c>
      <c r="B23" s="441" t="s">
        <v>258</v>
      </c>
      <c r="C23" s="401" t="e">
        <f>-PMT($C$20/12,C21*12,C22)</f>
        <v>#VALUE!</v>
      </c>
      <c r="D23" s="399" t="e">
        <f>-PMT($C$20/12,D21*12,D22)</f>
        <v>#VALUE!</v>
      </c>
      <c r="E23" s="399" t="e">
        <f>-PMT($C$20/12,E21*12,E22)</f>
        <v>#VALUE!</v>
      </c>
      <c r="F23" s="399" t="e">
        <f>-PMT($C$20/12,F21*12,F22)</f>
        <v>#VALUE!</v>
      </c>
      <c r="G23" s="399" t="e">
        <f>-PMT($C$20/12,G21*12,G22)</f>
        <v>#VALUE!</v>
      </c>
    </row>
    <row r="24" spans="1:7" s="394" customFormat="1" x14ac:dyDescent="0.25">
      <c r="A24" s="400" t="s">
        <v>260</v>
      </c>
      <c r="B24" s="441">
        <v>12</v>
      </c>
      <c r="C24" s="401">
        <f>($C$19*0.0115)/12</f>
        <v>287.5</v>
      </c>
      <c r="D24" s="399">
        <f>($C$19*0.0115)/12</f>
        <v>287.5</v>
      </c>
      <c r="E24" s="399">
        <f>($C$19*0.0115)/12</f>
        <v>287.5</v>
      </c>
      <c r="F24" s="399">
        <f>($C$19*0.0115)/12</f>
        <v>287.5</v>
      </c>
      <c r="G24" s="399">
        <f>($C$19*0.0115)/12</f>
        <v>287.5</v>
      </c>
    </row>
    <row r="25" spans="1:7" s="394" customFormat="1" x14ac:dyDescent="0.25">
      <c r="A25" s="400" t="s">
        <v>262</v>
      </c>
      <c r="B25" s="442"/>
      <c r="C25" s="401">
        <f>($C$19*0.0025)/12</f>
        <v>62.5</v>
      </c>
      <c r="D25" s="399">
        <f>($C$19*0.0025)/12</f>
        <v>62.5</v>
      </c>
      <c r="E25" s="399">
        <f>($C$19*0.0025)/12</f>
        <v>62.5</v>
      </c>
      <c r="F25" s="399">
        <f>($C$19*0.0025)/12</f>
        <v>62.5</v>
      </c>
      <c r="G25" s="399">
        <f>($C$19*0.0025)/12</f>
        <v>62.5</v>
      </c>
    </row>
    <row r="26" spans="1:7" s="394" customFormat="1" x14ac:dyDescent="0.25">
      <c r="A26" s="400" t="s">
        <v>264</v>
      </c>
      <c r="B26" s="443" t="s">
        <v>265</v>
      </c>
      <c r="C26" s="402" t="e">
        <f>IF($C$18&gt;=20%,0,$C$19*0.000625)</f>
        <v>#REF!</v>
      </c>
      <c r="D26" s="403">
        <v>0</v>
      </c>
      <c r="E26" s="403">
        <v>0</v>
      </c>
      <c r="F26" s="403">
        <v>0</v>
      </c>
      <c r="G26" s="403">
        <v>0</v>
      </c>
    </row>
    <row r="27" spans="1:7" s="394" customFormat="1" x14ac:dyDescent="0.25">
      <c r="A27" s="400" t="s">
        <v>266</v>
      </c>
      <c r="B27" s="444" t="e">
        <f>((D13*0.75)/(C27+D15))</f>
        <v>#VALUE!</v>
      </c>
      <c r="C27" s="401" t="e">
        <f>SUM(C23:C26)</f>
        <v>#VALUE!</v>
      </c>
      <c r="D27" s="399" t="e">
        <f>SUM(D23:D26)</f>
        <v>#VALUE!</v>
      </c>
      <c r="E27" s="399" t="e">
        <f>SUM(E23:E26)</f>
        <v>#VALUE!</v>
      </c>
      <c r="F27" s="399" t="e">
        <f>SUM(F23:F26)</f>
        <v>#VALUE!</v>
      </c>
      <c r="G27" s="399" t="e">
        <f>SUM(G23:G26)</f>
        <v>#VALUE!</v>
      </c>
    </row>
    <row r="28" spans="1:7" s="1" customFormat="1" x14ac:dyDescent="0.25">
      <c r="A28" s="387"/>
      <c r="B28" s="387"/>
      <c r="C28" s="388"/>
      <c r="D28" s="207"/>
      <c r="E28" s="208"/>
    </row>
    <row r="29" spans="1:7" s="1" customFormat="1" x14ac:dyDescent="0.25">
      <c r="A29" s="437" t="s">
        <v>358</v>
      </c>
      <c r="B29" s="438"/>
      <c r="C29" s="388"/>
      <c r="D29" s="207"/>
      <c r="E29" s="208"/>
    </row>
    <row r="30" spans="1:7" s="1" customFormat="1" x14ac:dyDescent="0.25">
      <c r="A30" s="424" t="s">
        <v>64</v>
      </c>
      <c r="B30" s="272"/>
      <c r="C30" s="435">
        <f>C19</f>
        <v>300000</v>
      </c>
      <c r="D30" s="314">
        <f>D19</f>
        <v>300000</v>
      </c>
      <c r="E30" s="314">
        <f>E19</f>
        <v>300000</v>
      </c>
      <c r="F30" s="314">
        <f>F19</f>
        <v>300000</v>
      </c>
      <c r="G30" s="314">
        <f>G19</f>
        <v>300000</v>
      </c>
    </row>
    <row r="31" spans="1:7" s="1" customFormat="1" x14ac:dyDescent="0.25">
      <c r="A31" s="424" t="s">
        <v>267</v>
      </c>
      <c r="B31" s="272"/>
      <c r="C31" s="435" t="e">
        <f>C19-C22</f>
        <v>#REF!</v>
      </c>
      <c r="D31" s="314">
        <f>D19-D22</f>
        <v>60000</v>
      </c>
      <c r="E31" s="314">
        <f>E19-E22</f>
        <v>90000</v>
      </c>
      <c r="F31" s="314">
        <f>F19-F22</f>
        <v>150000</v>
      </c>
      <c r="G31" s="314">
        <f>G19-G22</f>
        <v>300000</v>
      </c>
    </row>
    <row r="32" spans="1:7" s="1" customFormat="1" x14ac:dyDescent="0.25">
      <c r="A32" s="457" t="s">
        <v>268</v>
      </c>
      <c r="B32" s="272"/>
      <c r="C32" s="436" t="str">
        <f>'Real Estate Evaluator'!$C$46</f>
        <v xml:space="preserve"> </v>
      </c>
      <c r="D32" s="407" t="str">
        <f>'Real Estate Evaluator'!$C$46</f>
        <v xml:space="preserve"> </v>
      </c>
      <c r="E32" s="407" t="str">
        <f>'Real Estate Evaluator'!$C$46</f>
        <v xml:space="preserve"> </v>
      </c>
      <c r="F32" s="407" t="str">
        <f>'Real Estate Evaluator'!$C$46</f>
        <v xml:space="preserve"> </v>
      </c>
      <c r="G32" s="407" t="str">
        <f>'Real Estate Evaluator'!$C$46</f>
        <v xml:space="preserve"> </v>
      </c>
    </row>
    <row r="33" spans="1:7" s="1" customFormat="1" x14ac:dyDescent="0.25">
      <c r="A33" s="424" t="s">
        <v>269</v>
      </c>
      <c r="B33" s="272"/>
      <c r="C33" s="435" t="e">
        <f>C22</f>
        <v>#REF!</v>
      </c>
      <c r="D33" s="314">
        <f>D22</f>
        <v>240000</v>
      </c>
      <c r="E33" s="314">
        <f>E22</f>
        <v>210000</v>
      </c>
      <c r="F33" s="314">
        <f>F22</f>
        <v>150000</v>
      </c>
      <c r="G33" s="314">
        <f>G22</f>
        <v>0</v>
      </c>
    </row>
    <row r="34" spans="1:7" s="1" customFormat="1" x14ac:dyDescent="0.25">
      <c r="A34" s="424" t="s">
        <v>270</v>
      </c>
      <c r="B34" s="272"/>
      <c r="C34" s="435" t="e">
        <f>C31+C32</f>
        <v>#REF!</v>
      </c>
      <c r="D34" s="314" t="e">
        <f>D31+D32</f>
        <v>#VALUE!</v>
      </c>
      <c r="E34" s="314" t="e">
        <f>E31+E32</f>
        <v>#VALUE!</v>
      </c>
      <c r="F34" s="314" t="e">
        <f>F31+F32</f>
        <v>#VALUE!</v>
      </c>
      <c r="G34" s="314" t="e">
        <f>G31+G32</f>
        <v>#VALUE!</v>
      </c>
    </row>
    <row r="35" spans="1:7" s="1" customFormat="1" x14ac:dyDescent="0.25">
      <c r="A35" s="206"/>
      <c r="C35" s="406"/>
      <c r="D35" s="406"/>
      <c r="E35" s="406"/>
      <c r="F35" s="406"/>
      <c r="G35" s="406"/>
    </row>
    <row r="36" spans="1:7" x14ac:dyDescent="0.25">
      <c r="A36" s="420" t="s">
        <v>271</v>
      </c>
      <c r="B36" s="421"/>
      <c r="C36" s="209"/>
    </row>
    <row r="37" spans="1:7" x14ac:dyDescent="0.25">
      <c r="A37" s="422" t="s">
        <v>359</v>
      </c>
      <c r="B37" s="423"/>
      <c r="C37" s="402">
        <f>$D$13*12</f>
        <v>0</v>
      </c>
      <c r="D37" s="403">
        <f>$D$13*12</f>
        <v>0</v>
      </c>
      <c r="E37" s="403">
        <f>$D$13*12</f>
        <v>0</v>
      </c>
      <c r="F37" s="403">
        <f>$D$13*12</f>
        <v>0</v>
      </c>
      <c r="G37" s="403">
        <f>$D$13*12</f>
        <v>0</v>
      </c>
    </row>
    <row r="38" spans="1:7" x14ac:dyDescent="0.25">
      <c r="A38" s="424" t="s">
        <v>360</v>
      </c>
      <c r="B38" s="425"/>
      <c r="C38" s="419">
        <f>'Real Estate Evaluator'!$K$48</f>
        <v>0</v>
      </c>
      <c r="D38" s="408">
        <f>'Real Estate Evaluator'!$K$48</f>
        <v>0</v>
      </c>
      <c r="E38" s="408">
        <f>'Real Estate Evaluator'!$K$48</f>
        <v>0</v>
      </c>
      <c r="F38" s="408">
        <f>'Real Estate Evaluator'!$K$48</f>
        <v>0</v>
      </c>
      <c r="G38" s="408">
        <f>'Real Estate Evaluator'!$K$48</f>
        <v>0</v>
      </c>
    </row>
    <row r="39" spans="1:7" x14ac:dyDescent="0.25">
      <c r="A39" s="422" t="s">
        <v>276</v>
      </c>
      <c r="B39" s="426"/>
      <c r="C39" s="402">
        <f>SUM(C37:C38)</f>
        <v>0</v>
      </c>
      <c r="D39" s="403">
        <f>SUM(D37:D38)</f>
        <v>0</v>
      </c>
      <c r="E39" s="403">
        <f>SUM(E37:E38)</f>
        <v>0</v>
      </c>
      <c r="F39" s="403">
        <f>SUM(F37:F38)</f>
        <v>0</v>
      </c>
      <c r="G39" s="403">
        <f>SUM(G37:G38)</f>
        <v>0</v>
      </c>
    </row>
    <row r="40" spans="1:7" x14ac:dyDescent="0.25">
      <c r="A40" s="209"/>
      <c r="B40" s="209"/>
      <c r="C40" s="210"/>
    </row>
    <row r="41" spans="1:7" x14ac:dyDescent="0.25">
      <c r="A41" s="427" t="s">
        <v>279</v>
      </c>
      <c r="B41" s="428"/>
      <c r="C41" s="419" t="e">
        <f>C37*((100/$B$5)/($B$5*100))</f>
        <v>#VALUE!</v>
      </c>
      <c r="D41" s="408" t="e">
        <f>D37*((100/$B$5)/($B$5*100))</f>
        <v>#VALUE!</v>
      </c>
      <c r="E41" s="408" t="e">
        <f>E37*((100/$B$5)/($B$5*100))</f>
        <v>#VALUE!</v>
      </c>
      <c r="F41" s="408" t="e">
        <f>F37*((100/$B$5)/($B$5*100))</f>
        <v>#VALUE!</v>
      </c>
      <c r="G41" s="408" t="e">
        <f>G37*((100/$B$5)/($B$5*100))</f>
        <v>#VALUE!</v>
      </c>
    </row>
    <row r="42" spans="1:7" x14ac:dyDescent="0.25">
      <c r="A42" s="209"/>
      <c r="B42" s="209"/>
      <c r="C42" s="210"/>
    </row>
    <row r="43" spans="1:7" ht="15.75" customHeight="1" x14ac:dyDescent="0.25">
      <c r="A43" s="420" t="s">
        <v>282</v>
      </c>
      <c r="B43" s="421"/>
      <c r="C43" s="402" t="e">
        <f>C39-C41</f>
        <v>#VALUE!</v>
      </c>
      <c r="D43" s="403" t="e">
        <f>D39-D41</f>
        <v>#VALUE!</v>
      </c>
      <c r="E43" s="403" t="e">
        <f>E39-E41</f>
        <v>#VALUE!</v>
      </c>
      <c r="F43" s="403" t="e">
        <f>F39-F41</f>
        <v>#VALUE!</v>
      </c>
      <c r="G43" s="403" t="e">
        <f>G39-G41</f>
        <v>#VALUE!</v>
      </c>
    </row>
    <row r="44" spans="1:7" s="3" customFormat="1" ht="15.75" customHeight="1" x14ac:dyDescent="0.25">
      <c r="A44" s="418"/>
      <c r="B44" s="418"/>
      <c r="C44" s="280"/>
      <c r="D44" s="280"/>
      <c r="E44" s="280"/>
      <c r="F44" s="280"/>
      <c r="G44" s="280"/>
    </row>
    <row r="45" spans="1:7" s="1" customFormat="1" x14ac:dyDescent="0.25">
      <c r="A45" s="427" t="s">
        <v>284</v>
      </c>
      <c r="B45" s="430"/>
      <c r="C45" s="406"/>
    </row>
    <row r="46" spans="1:7" x14ac:dyDescent="0.25">
      <c r="A46" s="424" t="s">
        <v>361</v>
      </c>
      <c r="B46" s="425"/>
      <c r="C46" s="429">
        <f>C25*12</f>
        <v>750</v>
      </c>
      <c r="D46" s="409">
        <f>D25*12</f>
        <v>750</v>
      </c>
      <c r="E46" s="409">
        <f>E25*12</f>
        <v>750</v>
      </c>
      <c r="F46" s="409">
        <f>F25*12</f>
        <v>750</v>
      </c>
      <c r="G46" s="409">
        <f>G25*12</f>
        <v>750</v>
      </c>
    </row>
    <row r="47" spans="1:7" x14ac:dyDescent="0.25">
      <c r="A47" s="424" t="s">
        <v>362</v>
      </c>
      <c r="B47" s="425"/>
      <c r="C47" s="419">
        <v>600</v>
      </c>
      <c r="D47" s="408">
        <v>600</v>
      </c>
      <c r="E47" s="408">
        <v>600</v>
      </c>
      <c r="F47" s="408">
        <v>600</v>
      </c>
      <c r="G47" s="408">
        <v>600</v>
      </c>
    </row>
    <row r="48" spans="1:7" x14ac:dyDescent="0.25">
      <c r="A48" s="424" t="s">
        <v>319</v>
      </c>
      <c r="B48" s="431">
        <f>'Real Estate Evaluator'!K50</f>
        <v>2.5000000000000001E-2</v>
      </c>
      <c r="C48" s="419">
        <f>C37*$B$48</f>
        <v>0</v>
      </c>
      <c r="D48" s="408">
        <f>D37*$B$48</f>
        <v>0</v>
      </c>
      <c r="E48" s="408">
        <f>E37*$B$48</f>
        <v>0</v>
      </c>
      <c r="F48" s="408">
        <f>F37*$B$48</f>
        <v>0</v>
      </c>
      <c r="G48" s="408">
        <f>G37*$B$48</f>
        <v>0</v>
      </c>
    </row>
    <row r="49" spans="1:7" x14ac:dyDescent="0.25">
      <c r="A49" s="424" t="s">
        <v>363</v>
      </c>
      <c r="B49" s="431">
        <f>'Real Estate Evaluator'!K50</f>
        <v>2.5000000000000001E-2</v>
      </c>
      <c r="C49" s="419">
        <f>C37*$B$49</f>
        <v>0</v>
      </c>
      <c r="D49" s="408">
        <f>D37*$B$49</f>
        <v>0</v>
      </c>
      <c r="E49" s="408">
        <f>E37*$B$49</f>
        <v>0</v>
      </c>
      <c r="F49" s="408">
        <f>F37*$B$49</f>
        <v>0</v>
      </c>
      <c r="G49" s="408">
        <f>G37*$B$49</f>
        <v>0</v>
      </c>
    </row>
    <row r="50" spans="1:7" x14ac:dyDescent="0.25">
      <c r="A50" s="422" t="s">
        <v>364</v>
      </c>
      <c r="B50" s="432" t="s">
        <v>8</v>
      </c>
      <c r="C50" s="429">
        <f>C24*12</f>
        <v>3450</v>
      </c>
      <c r="D50" s="409">
        <f>D24*12</f>
        <v>3450</v>
      </c>
      <c r="E50" s="409">
        <f>E24*12</f>
        <v>3450</v>
      </c>
      <c r="F50" s="409">
        <f>F24*12</f>
        <v>3450</v>
      </c>
      <c r="G50" s="409">
        <f>G24*12</f>
        <v>3450</v>
      </c>
    </row>
    <row r="51" spans="1:7" x14ac:dyDescent="0.25">
      <c r="A51" s="424" t="s">
        <v>365</v>
      </c>
      <c r="B51" s="425"/>
      <c r="C51" s="419">
        <v>0</v>
      </c>
      <c r="D51" s="410"/>
      <c r="E51" s="411"/>
      <c r="F51" s="412"/>
      <c r="G51" s="390"/>
    </row>
    <row r="52" spans="1:7" x14ac:dyDescent="0.25">
      <c r="A52" s="424" t="s">
        <v>23</v>
      </c>
      <c r="B52" s="425"/>
      <c r="C52" s="419"/>
      <c r="D52" s="410"/>
      <c r="E52" s="413" t="s">
        <v>8</v>
      </c>
      <c r="F52" s="414"/>
      <c r="G52" s="390"/>
    </row>
    <row r="53" spans="1:7" x14ac:dyDescent="0.25">
      <c r="A53" s="424" t="s">
        <v>286</v>
      </c>
      <c r="B53" s="425"/>
      <c r="C53" s="419">
        <v>0</v>
      </c>
      <c r="D53" s="410"/>
      <c r="E53" s="414"/>
      <c r="F53" s="414"/>
      <c r="G53" s="390"/>
    </row>
    <row r="54" spans="1:7" x14ac:dyDescent="0.25">
      <c r="A54" s="424" t="s">
        <v>287</v>
      </c>
      <c r="B54" s="425"/>
      <c r="C54" s="419">
        <v>0</v>
      </c>
      <c r="D54" s="410"/>
      <c r="E54" s="414"/>
      <c r="F54" s="414"/>
      <c r="G54" s="390"/>
    </row>
    <row r="55" spans="1:7" x14ac:dyDescent="0.25">
      <c r="A55" s="424" t="s">
        <v>288</v>
      </c>
      <c r="B55" s="425"/>
      <c r="C55" s="419">
        <v>0</v>
      </c>
      <c r="D55" s="390"/>
      <c r="E55" s="414"/>
      <c r="F55" s="414"/>
      <c r="G55" s="390"/>
    </row>
    <row r="56" spans="1:7" x14ac:dyDescent="0.25">
      <c r="A56" s="424" t="s">
        <v>289</v>
      </c>
      <c r="B56" s="433">
        <v>75</v>
      </c>
      <c r="C56" s="419" t="e">
        <f>SUM($B$56*$B$5)*12</f>
        <v>#VALUE!</v>
      </c>
      <c r="D56" s="408" t="e">
        <f>SUM($B$56*$B$5)*12</f>
        <v>#VALUE!</v>
      </c>
      <c r="E56" s="408" t="e">
        <f>SUM($B$56*$B$5)*12</f>
        <v>#VALUE!</v>
      </c>
      <c r="F56" s="408" t="e">
        <f>SUM($B$56*$B$5)*12</f>
        <v>#VALUE!</v>
      </c>
      <c r="G56" s="408" t="e">
        <f>SUM($B$56*$B$5)*12</f>
        <v>#VALUE!</v>
      </c>
    </row>
    <row r="57" spans="1:7" x14ac:dyDescent="0.25">
      <c r="A57" s="424" t="s">
        <v>290</v>
      </c>
      <c r="B57" s="425"/>
      <c r="C57" s="419">
        <v>0</v>
      </c>
      <c r="D57" s="390"/>
      <c r="E57" s="414"/>
      <c r="F57" s="414"/>
      <c r="G57" s="390"/>
    </row>
    <row r="58" spans="1:7" x14ac:dyDescent="0.25">
      <c r="A58" s="422" t="s">
        <v>291</v>
      </c>
      <c r="B58" s="431" t="e">
        <f>SUM(C58/D14)</f>
        <v>#VALUE!</v>
      </c>
      <c r="C58" s="402" t="e">
        <f>SUM(C46:C49)+SUM(C50:C51)+SUM(C53:C57)</f>
        <v>#VALUE!</v>
      </c>
      <c r="D58" s="403" t="e">
        <f>SUM(D46:D49)+SUM(D50:D51)+SUM(D53:D57)</f>
        <v>#VALUE!</v>
      </c>
      <c r="E58" s="403" t="e">
        <f>SUM(E46:E49)+SUM(E50:E51)+SUM(E53:E57)</f>
        <v>#VALUE!</v>
      </c>
      <c r="F58" s="403" t="e">
        <f>SUM(F46:F49)+SUM(F50:F51)+SUM(F53:F57)</f>
        <v>#VALUE!</v>
      </c>
      <c r="G58" s="403" t="e">
        <f>SUM(G46:G49)+SUM(G50:G51)+SUM(G53:G57)</f>
        <v>#VALUE!</v>
      </c>
    </row>
    <row r="59" spans="1:7" x14ac:dyDescent="0.25">
      <c r="A59" s="209"/>
      <c r="B59" s="209"/>
      <c r="C59" s="402"/>
      <c r="D59" s="415"/>
      <c r="E59" s="414"/>
      <c r="F59" s="414"/>
      <c r="G59" s="390"/>
    </row>
    <row r="60" spans="1:7" ht="15" customHeight="1" x14ac:dyDescent="0.25">
      <c r="A60" s="420" t="s">
        <v>292</v>
      </c>
      <c r="B60" s="421"/>
      <c r="C60" s="419" t="e">
        <f>C43-C58</f>
        <v>#VALUE!</v>
      </c>
      <c r="D60" s="408" t="e">
        <f>D43-D58</f>
        <v>#VALUE!</v>
      </c>
      <c r="E60" s="408" t="e">
        <f>E43-E58</f>
        <v>#VALUE!</v>
      </c>
      <c r="F60" s="408" t="e">
        <f>F43-F58</f>
        <v>#VALUE!</v>
      </c>
      <c r="G60" s="408" t="e">
        <f>G43-G58</f>
        <v>#VALUE!</v>
      </c>
    </row>
    <row r="61" spans="1:7" x14ac:dyDescent="0.25">
      <c r="A61" s="422" t="s">
        <v>293</v>
      </c>
      <c r="B61" s="426"/>
      <c r="C61" s="419" t="e">
        <f>(C23+C26)*$B$24</f>
        <v>#VALUE!</v>
      </c>
      <c r="D61" s="408" t="e">
        <f>(D23+D26)*$B$24</f>
        <v>#VALUE!</v>
      </c>
      <c r="E61" s="408" t="e">
        <f>(E23+E26)*$B$24</f>
        <v>#VALUE!</v>
      </c>
      <c r="F61" s="408" t="e">
        <f>(F23+F26)*$B$24</f>
        <v>#VALUE!</v>
      </c>
      <c r="G61" s="408" t="e">
        <f>(G23+G26)*$B$24</f>
        <v>#VALUE!</v>
      </c>
    </row>
    <row r="62" spans="1:7" x14ac:dyDescent="0.25">
      <c r="A62" s="420" t="s">
        <v>294</v>
      </c>
      <c r="B62" s="421"/>
      <c r="C62" s="402" t="e">
        <f>C60-SUM(C61:C61)</f>
        <v>#VALUE!</v>
      </c>
      <c r="D62" s="403" t="e">
        <f>D60-SUM(D61:D61)</f>
        <v>#VALUE!</v>
      </c>
      <c r="E62" s="403" t="e">
        <f>E60-SUM(E61:E61)</f>
        <v>#VALUE!</v>
      </c>
      <c r="F62" s="403" t="e">
        <f>F60-SUM(F61:F61)</f>
        <v>#VALUE!</v>
      </c>
      <c r="G62" s="403" t="e">
        <f>G60-SUM(G61:G61)</f>
        <v>#VALUE!</v>
      </c>
    </row>
    <row r="63" spans="1:7" x14ac:dyDescent="0.25">
      <c r="A63" s="424" t="s">
        <v>295</v>
      </c>
      <c r="B63" s="448">
        <v>0.28000000000000003</v>
      </c>
      <c r="C63" s="402" t="e">
        <f>(C43*$B$63)/10</f>
        <v>#VALUE!</v>
      </c>
      <c r="D63" s="403" t="e">
        <f>(D43*$B$63)/10</f>
        <v>#VALUE!</v>
      </c>
      <c r="E63" s="403" t="e">
        <f>(E43*$B$63)/10</f>
        <v>#VALUE!</v>
      </c>
      <c r="F63" s="403" t="e">
        <f>(F43*$B$63)/10</f>
        <v>#VALUE!</v>
      </c>
      <c r="G63" s="403" t="e">
        <f>(G43*$B$63)/10</f>
        <v>#VALUE!</v>
      </c>
    </row>
    <row r="64" spans="1:7" x14ac:dyDescent="0.25">
      <c r="A64" s="424" t="s">
        <v>296</v>
      </c>
      <c r="B64" s="448">
        <v>0.25</v>
      </c>
      <c r="C64" s="402" t="e">
        <f>SUM(C43*$B$64)*0.28</f>
        <v>#VALUE!</v>
      </c>
      <c r="D64" s="403" t="e">
        <f>SUM(D43*$B$64)*0.28</f>
        <v>#VALUE!</v>
      </c>
      <c r="E64" s="403" t="e">
        <f>SUM(E43*$B$64)*0.28</f>
        <v>#VALUE!</v>
      </c>
      <c r="F64" s="403" t="e">
        <f>SUM(F43*$B$64)*0.28</f>
        <v>#VALUE!</v>
      </c>
      <c r="G64" s="403" t="e">
        <f>SUM(G43*$B$64)*0.28</f>
        <v>#VALUE!</v>
      </c>
    </row>
    <row r="65" spans="1:7" x14ac:dyDescent="0.25">
      <c r="A65" s="424" t="s">
        <v>297</v>
      </c>
      <c r="B65" s="425"/>
      <c r="C65" s="402" t="e">
        <f>SUM(C62:C64)</f>
        <v>#VALUE!</v>
      </c>
      <c r="D65" s="403" t="e">
        <f>SUM(D62:D64)</f>
        <v>#VALUE!</v>
      </c>
      <c r="E65" s="403" t="e">
        <f>SUM(E62:E64)</f>
        <v>#VALUE!</v>
      </c>
      <c r="F65" s="403" t="e">
        <f>SUM(F62:F64)</f>
        <v>#VALUE!</v>
      </c>
      <c r="G65" s="403" t="e">
        <f>SUM(G62:G64)</f>
        <v>#VALUE!</v>
      </c>
    </row>
    <row r="66" spans="1:7" x14ac:dyDescent="0.25">
      <c r="A66" s="206"/>
      <c r="B66" s="206"/>
      <c r="C66" s="416"/>
      <c r="D66" s="416"/>
      <c r="E66" s="416"/>
      <c r="F66" s="416"/>
      <c r="G66" s="416"/>
    </row>
    <row r="67" spans="1:7" ht="15.75" customHeight="1" x14ac:dyDescent="0.25">
      <c r="A67" s="466" t="s">
        <v>366</v>
      </c>
      <c r="B67" s="467"/>
      <c r="C67" s="465" t="e">
        <f>SUM(C60/C31)</f>
        <v>#VALUE!</v>
      </c>
      <c r="D67" s="465" t="e">
        <f>SUM(D60/D31)</f>
        <v>#VALUE!</v>
      </c>
      <c r="E67" s="465" t="e">
        <f>SUM(E60/E31)</f>
        <v>#VALUE!</v>
      </c>
      <c r="F67" s="465" t="e">
        <f>SUM(F60/F31)</f>
        <v>#VALUE!</v>
      </c>
      <c r="G67" s="465" t="e">
        <f>SUM(G60/G31)</f>
        <v>#VALUE!</v>
      </c>
    </row>
    <row r="68" spans="1:7" ht="15.75" customHeight="1" x14ac:dyDescent="0.25">
      <c r="A68" s="206"/>
      <c r="B68" s="206"/>
      <c r="C68" s="464"/>
      <c r="D68" s="464"/>
      <c r="E68" s="464"/>
      <c r="F68" s="464"/>
      <c r="G68" s="464"/>
    </row>
    <row r="69" spans="1:7" ht="15.75" customHeight="1" x14ac:dyDescent="0.25">
      <c r="A69" s="450" t="s">
        <v>367</v>
      </c>
      <c r="B69" s="417"/>
      <c r="C69" s="449" t="e">
        <f>C60/C30</f>
        <v>#VALUE!</v>
      </c>
      <c r="D69" s="449" t="e">
        <f>D60/D30</f>
        <v>#VALUE!</v>
      </c>
      <c r="E69" s="449" t="e">
        <f>E60/E30</f>
        <v>#VALUE!</v>
      </c>
      <c r="F69" s="449" t="e">
        <f>F60/F30</f>
        <v>#VALUE!</v>
      </c>
      <c r="G69" s="449" t="e">
        <f>G60/G30</f>
        <v>#VALUE!</v>
      </c>
    </row>
    <row r="70" spans="1:7" ht="15.75" customHeight="1" x14ac:dyDescent="0.25">
      <c r="A70" s="450" t="s">
        <v>368</v>
      </c>
      <c r="B70" s="417"/>
      <c r="C70" s="449" t="e">
        <f>(C30/C37)/100</f>
        <v>#DIV/0!</v>
      </c>
      <c r="D70" s="449" t="e">
        <f>(D30/D37)/100</f>
        <v>#DIV/0!</v>
      </c>
      <c r="E70" s="449" t="e">
        <f>(E30/E37)/100</f>
        <v>#DIV/0!</v>
      </c>
      <c r="F70" s="449" t="e">
        <f>(F30/F37)/100</f>
        <v>#DIV/0!</v>
      </c>
      <c r="G70" s="449" t="e">
        <f>(G30/G37)/100</f>
        <v>#DIV/0!</v>
      </c>
    </row>
    <row r="71" spans="1:7" ht="17.25" customHeight="1" x14ac:dyDescent="0.25">
      <c r="A71" s="1104" t="s">
        <v>369</v>
      </c>
      <c r="B71" s="1104"/>
      <c r="C71" s="1104"/>
      <c r="D71" s="1104"/>
      <c r="E71" s="1104"/>
      <c r="F71" s="1104"/>
      <c r="G71" s="1104"/>
    </row>
    <row r="72" spans="1:7" ht="17.25" customHeight="1" x14ac:dyDescent="0.25">
      <c r="A72" s="1104"/>
      <c r="B72" s="1104"/>
      <c r="C72" s="1104"/>
      <c r="D72" s="1104"/>
      <c r="E72" s="1104"/>
      <c r="F72" s="1104"/>
      <c r="G72" s="1104"/>
    </row>
    <row r="73" spans="1:7" ht="17.25" customHeight="1" x14ac:dyDescent="0.25">
      <c r="A73" s="1104"/>
      <c r="B73" s="1104"/>
      <c r="C73" s="1104"/>
      <c r="D73" s="1104"/>
      <c r="E73" s="1104"/>
      <c r="F73" s="1104"/>
      <c r="G73" s="1104"/>
    </row>
  </sheetData>
  <sheetProtection algorithmName="SHA-512" hashValue="50KYNvQl8k2Sjrn2J/piEl4BFyz398SwxWpBU2RQLaKO8/KuEN9Sfm5+WNev6ItZtIXJTTwxWmawNFUCawywKg==" saltValue="vOhsu9eDa9GhEeOVdriSKQ==" spinCount="100000" sheet="1" objects="1" scenarios="1"/>
  <mergeCells count="5">
    <mergeCell ref="A3:G3"/>
    <mergeCell ref="A13:B13"/>
    <mergeCell ref="A14:B14"/>
    <mergeCell ref="A15:B15"/>
    <mergeCell ref="A71:G73"/>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61"/>
  <sheetViews>
    <sheetView topLeftCell="A28" workbookViewId="0">
      <selection activeCell="E1" sqref="E1"/>
    </sheetView>
  </sheetViews>
  <sheetFormatPr defaultRowHeight="26.25" x14ac:dyDescent="0.4"/>
  <cols>
    <col min="1" max="1" width="27.7109375" style="7" customWidth="1"/>
    <col min="2" max="2" width="22.5703125" style="7" customWidth="1"/>
    <col min="3" max="3" width="32.7109375" style="7" customWidth="1"/>
    <col min="4" max="4" width="6.140625" style="7" customWidth="1"/>
    <col min="5" max="5" width="37.28515625" style="7" customWidth="1"/>
    <col min="6" max="6" width="25.42578125" style="7" customWidth="1"/>
    <col min="7" max="7" width="24" style="3" customWidth="1"/>
    <col min="8" max="8" width="29.140625" style="3" customWidth="1"/>
    <col min="9" max="9" width="22.7109375" style="3" customWidth="1"/>
    <col min="10" max="11" width="24.5703125" style="3" customWidth="1"/>
    <col min="12" max="12" width="28.7109375" style="3" customWidth="1"/>
    <col min="13" max="13" width="16.7109375" style="3" customWidth="1"/>
    <col min="14" max="14" width="14.7109375" style="3" customWidth="1"/>
    <col min="15" max="56" width="9.140625" style="3" customWidth="1"/>
    <col min="57" max="256" width="9.140625" style="1" customWidth="1"/>
  </cols>
  <sheetData>
    <row r="1" spans="1:11" ht="49.5" customHeight="1" x14ac:dyDescent="0.4">
      <c r="A1" s="134" t="s">
        <v>55</v>
      </c>
      <c r="B1" s="123"/>
      <c r="C1" s="123"/>
      <c r="D1" s="2"/>
      <c r="E1" s="2"/>
      <c r="F1" s="135" t="s">
        <v>148</v>
      </c>
      <c r="G1" s="232">
        <f>'Real Estate Evaluator'!C49</f>
        <v>40938</v>
      </c>
    </row>
    <row r="2" spans="1:11" s="3" customFormat="1" ht="30.75" customHeight="1" x14ac:dyDescent="0.7">
      <c r="A2" s="125"/>
      <c r="B2" s="126"/>
      <c r="C2" s="126"/>
      <c r="D2" s="2"/>
      <c r="E2" s="2"/>
      <c r="F2" s="2"/>
    </row>
    <row r="3" spans="1:11" s="133" customFormat="1" ht="42.75" customHeight="1" x14ac:dyDescent="0.55000000000000004">
      <c r="A3" s="348" t="s">
        <v>152</v>
      </c>
      <c r="B3" s="128"/>
      <c r="C3" s="128"/>
      <c r="D3" s="128"/>
      <c r="E3" s="128"/>
      <c r="F3" s="128"/>
      <c r="G3" s="349"/>
      <c r="H3" s="486"/>
    </row>
    <row r="4" spans="1:11" s="344" customFormat="1" ht="41.25" customHeight="1" x14ac:dyDescent="0.35">
      <c r="A4" s="342" t="s">
        <v>153</v>
      </c>
      <c r="B4" s="145"/>
      <c r="C4" s="343"/>
      <c r="D4" s="343"/>
    </row>
    <row r="5" spans="1:11" s="344" customFormat="1" ht="41.25" customHeight="1" x14ac:dyDescent="0.35">
      <c r="B5" s="342" t="s">
        <v>404</v>
      </c>
      <c r="C5" s="343"/>
      <c r="D5" s="343"/>
    </row>
    <row r="6" spans="1:11" s="345" customFormat="1" ht="41.25" customHeight="1" x14ac:dyDescent="0.35">
      <c r="B6" s="346" t="s">
        <v>154</v>
      </c>
      <c r="C6" s="347"/>
      <c r="D6" s="347"/>
    </row>
    <row r="7" spans="1:11" s="344" customFormat="1" ht="41.25" customHeight="1" x14ac:dyDescent="0.35">
      <c r="B7" s="346" t="s">
        <v>155</v>
      </c>
      <c r="C7" s="343"/>
      <c r="D7" s="343"/>
    </row>
    <row r="8" spans="1:11" s="3" customFormat="1" ht="41.25" customHeight="1" x14ac:dyDescent="0.25">
      <c r="B8" s="112"/>
      <c r="C8" s="93"/>
      <c r="D8" s="93"/>
    </row>
    <row r="9" spans="1:11" s="85" customFormat="1" ht="42.75" customHeight="1" x14ac:dyDescent="0.7">
      <c r="A9" s="490" t="s">
        <v>147</v>
      </c>
      <c r="B9" s="162"/>
      <c r="C9" s="162"/>
      <c r="D9" s="162"/>
      <c r="E9" s="162"/>
      <c r="F9" s="162"/>
      <c r="G9" s="488"/>
      <c r="H9" s="486"/>
    </row>
    <row r="10" spans="1:11" s="3" customFormat="1" ht="17.25" customHeight="1" x14ac:dyDescent="0.25">
      <c r="B10" s="112"/>
      <c r="C10" s="491"/>
      <c r="D10" s="112"/>
      <c r="E10" s="491"/>
    </row>
    <row r="11" spans="1:11" s="3" customFormat="1" ht="42.75" customHeight="1" x14ac:dyDescent="0.7">
      <c r="A11" s="286" t="s">
        <v>76</v>
      </c>
      <c r="B11" s="492" t="str">
        <f>'Real Estate Evaluator'!A4</f>
        <v>1158 E 70th St., Los Angeles CA 90001</v>
      </c>
      <c r="C11" s="482"/>
      <c r="D11" s="483"/>
      <c r="E11" s="484"/>
      <c r="F11" s="484"/>
      <c r="G11" s="484"/>
      <c r="H11" s="485"/>
    </row>
    <row r="12" spans="1:11" s="3" customFormat="1" ht="12.75" customHeight="1" x14ac:dyDescent="0.7">
      <c r="A12" s="104"/>
      <c r="B12" s="104"/>
      <c r="C12" s="85"/>
      <c r="D12" s="85"/>
      <c r="E12" s="104"/>
      <c r="F12" s="104"/>
      <c r="G12" s="104"/>
      <c r="H12" s="104"/>
      <c r="I12" s="104"/>
      <c r="J12" s="104"/>
      <c r="K12" s="104"/>
    </row>
    <row r="13" spans="1:11" s="3" customFormat="1" ht="42.75" customHeight="1" x14ac:dyDescent="0.25">
      <c r="A13" s="348" t="s">
        <v>77</v>
      </c>
      <c r="B13" s="128"/>
      <c r="C13" s="128"/>
      <c r="D13" s="128"/>
      <c r="E13" s="128"/>
      <c r="F13" s="128"/>
      <c r="G13" s="349"/>
      <c r="H13" s="489"/>
    </row>
    <row r="14" spans="1:11" s="3" customFormat="1" ht="42.75" customHeight="1" x14ac:dyDescent="0.25">
      <c r="A14" s="101"/>
      <c r="B14" s="102" t="s">
        <v>299</v>
      </c>
      <c r="C14" s="475">
        <f>'Real Estate Evaluator'!C50</f>
        <v>40707</v>
      </c>
      <c r="F14" s="101"/>
      <c r="G14" s="102" t="s">
        <v>151</v>
      </c>
      <c r="H14" s="487">
        <f>'Real Estate Evaluator'!G52</f>
        <v>0</v>
      </c>
    </row>
    <row r="15" spans="1:11" s="3" customFormat="1" ht="42.75" customHeight="1" x14ac:dyDescent="0.25">
      <c r="A15" s="101"/>
      <c r="B15" s="102" t="s">
        <v>300</v>
      </c>
      <c r="C15" s="232">
        <f>'Real Estate Evaluator'!C51</f>
        <v>40938</v>
      </c>
      <c r="F15" s="99"/>
      <c r="G15" s="100" t="s">
        <v>197</v>
      </c>
      <c r="H15" s="327">
        <f>'Real Estate Evaluator'!G58</f>
        <v>1000</v>
      </c>
    </row>
    <row r="16" spans="1:11" s="3" customFormat="1" ht="42.75" customHeight="1" x14ac:dyDescent="0.25">
      <c r="A16" s="101"/>
      <c r="B16" s="102" t="s">
        <v>149</v>
      </c>
      <c r="C16" s="121">
        <f>SUM(C15-C14)</f>
        <v>231</v>
      </c>
      <c r="F16" s="99"/>
      <c r="G16" s="100" t="s">
        <v>198</v>
      </c>
      <c r="H16" s="327">
        <f>'Real Estate Evaluator'!G56</f>
        <v>0</v>
      </c>
    </row>
    <row r="17" spans="1:15" s="3" customFormat="1" ht="42.75" customHeight="1" x14ac:dyDescent="0.25">
      <c r="B17" s="112"/>
      <c r="C17" s="92"/>
      <c r="G17" s="112"/>
      <c r="H17" s="9"/>
    </row>
    <row r="18" spans="1:15" s="3" customFormat="1" ht="42.75" customHeight="1" x14ac:dyDescent="0.7">
      <c r="A18" s="741" t="s">
        <v>543</v>
      </c>
      <c r="B18" s="742"/>
      <c r="C18" s="231"/>
      <c r="D18" s="85"/>
      <c r="F18" s="227" t="s">
        <v>551</v>
      </c>
      <c r="G18" s="160"/>
      <c r="H18" s="743"/>
      <c r="I18" s="478" t="s">
        <v>8</v>
      </c>
      <c r="J18" s="478"/>
      <c r="K18" s="479"/>
      <c r="L18" s="227" t="s">
        <v>192</v>
      </c>
      <c r="M18" s="160"/>
      <c r="N18" s="160"/>
      <c r="O18" s="124"/>
    </row>
    <row r="19" spans="1:15" s="3" customFormat="1" ht="42.75" customHeight="1" x14ac:dyDescent="0.4">
      <c r="A19" s="99"/>
      <c r="B19" s="286" t="s">
        <v>542</v>
      </c>
      <c r="C19" s="52">
        <f>'Real Estate Evaluator'!C8</f>
        <v>205000</v>
      </c>
      <c r="D19" s="9"/>
      <c r="F19" s="99"/>
      <c r="G19" s="286" t="s">
        <v>552</v>
      </c>
      <c r="H19" s="744">
        <f>'Real Estate Evaluator'!H8</f>
        <v>300000</v>
      </c>
      <c r="L19" s="286" t="s">
        <v>146</v>
      </c>
      <c r="M19" s="560">
        <f>'Real Estate Evaluator'!H8</f>
        <v>300000</v>
      </c>
      <c r="N19" s="147"/>
    </row>
    <row r="20" spans="1:15" s="3" customFormat="1" ht="42.75" customHeight="1" x14ac:dyDescent="0.4">
      <c r="A20" s="99"/>
      <c r="B20" s="286" t="s">
        <v>541</v>
      </c>
      <c r="C20" s="52">
        <f>'Real Estate Evaluator'!G43</f>
        <v>0</v>
      </c>
      <c r="D20" s="9"/>
      <c r="F20" s="99"/>
      <c r="G20" s="286" t="s">
        <v>542</v>
      </c>
      <c r="H20" s="744">
        <f>'Real Estate Evaluator'!C8</f>
        <v>205000</v>
      </c>
      <c r="L20" s="286" t="s">
        <v>403</v>
      </c>
      <c r="M20" s="560">
        <f>'Real Estate Evaluator'!K56</f>
        <v>0</v>
      </c>
    </row>
    <row r="21" spans="1:15" s="3" customFormat="1" ht="42.75" customHeight="1" x14ac:dyDescent="0.4">
      <c r="A21" s="99"/>
      <c r="B21" s="286" t="s">
        <v>397</v>
      </c>
      <c r="C21" s="52">
        <f>'Real Estate Evaluator'!G44</f>
        <v>0</v>
      </c>
      <c r="D21" s="9"/>
      <c r="F21" s="99"/>
      <c r="G21" s="286" t="s">
        <v>541</v>
      </c>
      <c r="H21" s="744">
        <f>'Real Estate Evaluator'!G43</f>
        <v>0</v>
      </c>
      <c r="M21" s="148">
        <f>SUM(N21/C23)</f>
        <v>-1</v>
      </c>
      <c r="N21" s="155">
        <f>SUM(M20-C19)</f>
        <v>-205000</v>
      </c>
    </row>
    <row r="22" spans="1:15" s="3" customFormat="1" ht="42.75" customHeight="1" x14ac:dyDescent="0.4">
      <c r="A22" s="99"/>
      <c r="B22" s="286" t="s">
        <v>398</v>
      </c>
      <c r="C22" s="52">
        <f>'Real Estate Evaluator'!G45</f>
        <v>0</v>
      </c>
      <c r="D22" s="9"/>
      <c r="F22" s="99"/>
      <c r="G22" s="286" t="s">
        <v>397</v>
      </c>
      <c r="H22" s="744">
        <f>'Real Estate Evaluator'!G44</f>
        <v>0</v>
      </c>
      <c r="L22" s="287" t="s">
        <v>97</v>
      </c>
      <c r="M22" s="155">
        <f>'Real Estate Evaluator'!G20</f>
        <v>15.384615384615385</v>
      </c>
      <c r="N22" s="151"/>
    </row>
    <row r="23" spans="1:15" s="3" customFormat="1" ht="42.75" customHeight="1" x14ac:dyDescent="0.4">
      <c r="A23" s="99"/>
      <c r="B23" s="286" t="s">
        <v>188</v>
      </c>
      <c r="C23" s="740">
        <f>SUM(C19:C20)</f>
        <v>205000</v>
      </c>
      <c r="D23" s="9"/>
      <c r="F23" s="99"/>
      <c r="G23" s="286" t="s">
        <v>398</v>
      </c>
      <c r="H23" s="744">
        <f>'Real Estate Evaluator'!G45</f>
        <v>0</v>
      </c>
      <c r="L23" s="287" t="s">
        <v>98</v>
      </c>
      <c r="M23" s="156">
        <f>'Real Estate Evaluator'!G21</f>
        <v>115.38461538461539</v>
      </c>
      <c r="N23" s="152"/>
    </row>
    <row r="24" spans="1:15" s="3" customFormat="1" ht="42.75" customHeight="1" x14ac:dyDescent="0.25">
      <c r="D24" s="9"/>
      <c r="F24" s="99"/>
      <c r="G24" s="286" t="s">
        <v>553</v>
      </c>
      <c r="H24" s="745">
        <f>'Real Estate Evaluator'!G64</f>
        <v>18219.830000000002</v>
      </c>
    </row>
    <row r="25" spans="1:15" s="3" customFormat="1" ht="42.75" customHeight="1" x14ac:dyDescent="0.25">
      <c r="D25" s="9"/>
      <c r="F25" s="99"/>
      <c r="G25" s="100" t="s">
        <v>554</v>
      </c>
      <c r="H25" s="745">
        <f>SUM(H19-H20-H21-H22-H23-H24)</f>
        <v>76780.17</v>
      </c>
    </row>
    <row r="26" spans="1:15" s="3" customFormat="1" ht="42.75" customHeight="1" x14ac:dyDescent="0.25">
      <c r="D26" s="9"/>
      <c r="F26" s="746"/>
      <c r="G26" s="747" t="s">
        <v>193</v>
      </c>
      <c r="H26" s="748">
        <f>SUM(H25/C23)</f>
        <v>0.37453741463414636</v>
      </c>
    </row>
    <row r="27" spans="1:15" s="3" customFormat="1" ht="42.75" customHeight="1" x14ac:dyDescent="0.25">
      <c r="D27" s="9"/>
      <c r="F27" s="746"/>
      <c r="G27" s="747" t="s">
        <v>194</v>
      </c>
      <c r="H27" s="748">
        <f>SUM(365/'Real Estate Evaluator'!C52)*H26</f>
        <v>0.59180154260373774</v>
      </c>
    </row>
    <row r="28" spans="1:15" s="3" customFormat="1" ht="42.75" customHeight="1" x14ac:dyDescent="0.25">
      <c r="A28" s="558"/>
      <c r="B28" s="559"/>
      <c r="C28" s="9"/>
      <c r="D28" s="9"/>
      <c r="M28" s="283">
        <f>'Real Estate Evaluator'!X8</f>
        <v>-9.0028333333333335E-2</v>
      </c>
      <c r="N28" s="54">
        <f>'Real Estate Evaluator'!Y8</f>
        <v>-27008.5</v>
      </c>
    </row>
    <row r="29" spans="1:15" s="3" customFormat="1" ht="42.75" customHeight="1" x14ac:dyDescent="0.55000000000000004">
      <c r="A29" s="348" t="s">
        <v>56</v>
      </c>
      <c r="B29" s="128"/>
      <c r="C29" s="128"/>
      <c r="D29" s="128"/>
      <c r="E29" s="128"/>
      <c r="F29" s="128"/>
      <c r="G29" s="349"/>
      <c r="H29" s="489"/>
      <c r="I29" s="133"/>
      <c r="L29" s="733"/>
      <c r="M29" s="734"/>
      <c r="N29" s="735"/>
    </row>
    <row r="30" spans="1:15" s="3" customFormat="1" x14ac:dyDescent="0.25">
      <c r="A30" s="101"/>
      <c r="B30" s="476"/>
      <c r="C30" s="561" t="str">
        <f>'Real Estate Evaluator'!G47</f>
        <v xml:space="preserve"> </v>
      </c>
      <c r="E30" s="477" t="str">
        <f>'Real Estate Evaluator'!G50</f>
        <v xml:space="preserve"> </v>
      </c>
      <c r="F30" s="477" t="str">
        <f>'Real Estate Evaluator'!G54</f>
        <v xml:space="preserve"> </v>
      </c>
      <c r="G30" s="477" t="s">
        <v>50</v>
      </c>
      <c r="H30" s="158"/>
      <c r="L30" s="733"/>
      <c r="M30" s="734"/>
      <c r="N30" s="735"/>
    </row>
    <row r="31" spans="1:15" s="3" customFormat="1" ht="42.75" customHeight="1" x14ac:dyDescent="0.25">
      <c r="A31" s="44" t="s">
        <v>305</v>
      </c>
      <c r="B31" s="223"/>
      <c r="C31" s="14"/>
      <c r="E31" s="158"/>
      <c r="F31" s="158"/>
      <c r="G31" s="158"/>
      <c r="H31" s="158"/>
      <c r="L31" s="733"/>
      <c r="M31" s="734"/>
      <c r="N31" s="735"/>
    </row>
    <row r="32" spans="1:15" s="3" customFormat="1" ht="42.75" customHeight="1" x14ac:dyDescent="0.25">
      <c r="A32" s="99"/>
      <c r="B32" s="100" t="s">
        <v>143</v>
      </c>
      <c r="C32" s="54">
        <f>'Real Estate Evaluator'!G48</f>
        <v>0</v>
      </c>
      <c r="D32" s="736"/>
      <c r="E32" s="54">
        <f>'Real Estate Evaluator'!G51</f>
        <v>0</v>
      </c>
      <c r="F32" s="54">
        <f>'Real Estate Evaluator'!G55</f>
        <v>0</v>
      </c>
      <c r="G32" s="54">
        <f>SUM(C32:F32)</f>
        <v>0</v>
      </c>
      <c r="H32" s="9"/>
    </row>
    <row r="33" spans="1:9" s="3" customFormat="1" ht="36.75" customHeight="1" x14ac:dyDescent="0.25">
      <c r="A33" s="99"/>
      <c r="B33" s="100" t="s">
        <v>144</v>
      </c>
      <c r="C33" s="90" t="e">
        <f>SUM(C32/G32)</f>
        <v>#DIV/0!</v>
      </c>
      <c r="E33" s="90" t="e">
        <f>SUM(E32/G32)</f>
        <v>#DIV/0!</v>
      </c>
      <c r="F33" s="90" t="e">
        <f>SUM(F32/G32)</f>
        <v>#DIV/0!</v>
      </c>
      <c r="G33" s="236" t="e">
        <f>SUM(C33:F33)</f>
        <v>#DIV/0!</v>
      </c>
      <c r="H33" s="226" t="s">
        <v>343</v>
      </c>
    </row>
    <row r="34" spans="1:9" s="3" customFormat="1" ht="21.75" customHeight="1" x14ac:dyDescent="0.4">
      <c r="B34" s="92"/>
      <c r="C34" s="2"/>
      <c r="E34" s="91"/>
      <c r="G34" s="2"/>
      <c r="H34" s="93"/>
    </row>
    <row r="35" spans="1:9" s="133" customFormat="1" ht="36" customHeight="1" x14ac:dyDescent="0.55000000000000004">
      <c r="A35" s="44" t="s">
        <v>306</v>
      </c>
      <c r="B35" s="223"/>
      <c r="C35" s="2"/>
      <c r="D35" s="3"/>
      <c r="E35" s="91"/>
      <c r="F35" s="3"/>
      <c r="G35" s="2"/>
      <c r="H35" s="93"/>
      <c r="I35" s="3"/>
    </row>
    <row r="36" spans="1:9" s="3" customFormat="1" ht="56.25" customHeight="1" x14ac:dyDescent="0.25">
      <c r="A36" s="113"/>
      <c r="B36" s="100" t="s">
        <v>56</v>
      </c>
      <c r="C36" s="52" t="e">
        <f>SUM(H25*C33)</f>
        <v>#DIV/0!</v>
      </c>
      <c r="E36" s="52" t="e">
        <f>SUM(H25-'Real Estate Evaluator'!$G$58)*'Real Estate Evaluator'!G52*E33</f>
        <v>#DIV/0!</v>
      </c>
      <c r="F36" s="52" t="e">
        <f>SUM(H25-'Real Estate Evaluator'!$G$58)*F33*'Real Estate Evaluator'!G56</f>
        <v>#DIV/0!</v>
      </c>
      <c r="G36" s="54" t="e">
        <f>SUM(C36:F36)</f>
        <v>#DIV/0!</v>
      </c>
      <c r="H36" s="226" t="s">
        <v>307</v>
      </c>
    </row>
    <row r="37" spans="1:9" s="3" customFormat="1" ht="56.25" customHeight="1" x14ac:dyDescent="0.25">
      <c r="A37" s="99"/>
      <c r="B37" s="100" t="s">
        <v>57</v>
      </c>
      <c r="C37" s="52" t="e">
        <f>SUM(H25-C36-E36-F36)</f>
        <v>#DIV/0!</v>
      </c>
      <c r="E37" s="52" t="s">
        <v>8</v>
      </c>
      <c r="F37" s="52" t="s">
        <v>8</v>
      </c>
      <c r="G37" s="32" t="e">
        <f>SUM(C37:F37)</f>
        <v>#DIV/0!</v>
      </c>
      <c r="H37" s="226" t="s">
        <v>308</v>
      </c>
      <c r="I37" s="143" t="e">
        <f>SUM(G36+G37)</f>
        <v>#DIV/0!</v>
      </c>
    </row>
    <row r="38" spans="1:9" s="3" customFormat="1" x14ac:dyDescent="0.25">
      <c r="A38" s="224"/>
      <c r="B38" s="225" t="s">
        <v>102</v>
      </c>
      <c r="C38" s="473" t="e">
        <f>SUM(C36+C37)</f>
        <v>#DIV/0!</v>
      </c>
      <c r="E38" s="473" t="e">
        <f>SUM(E36)</f>
        <v>#DIV/0!</v>
      </c>
      <c r="F38" s="473" t="e">
        <f>SUM(F36)</f>
        <v>#DIV/0!</v>
      </c>
      <c r="G38" s="473" t="e">
        <f>SUM(C38+E38+F38)</f>
        <v>#DIV/0!</v>
      </c>
      <c r="H38" s="143"/>
      <c r="I38" s="143" t="e">
        <f>SUM(C38:F38)</f>
        <v>#DIV/0!</v>
      </c>
    </row>
    <row r="39" spans="1:9" s="3" customFormat="1" ht="37.5" customHeight="1" x14ac:dyDescent="0.25">
      <c r="A39" s="224"/>
      <c r="B39" s="225" t="s">
        <v>101</v>
      </c>
      <c r="C39" s="474" t="e">
        <f>SUM(C38)/C32</f>
        <v>#DIV/0!</v>
      </c>
      <c r="E39" s="474" t="e">
        <f>SUM(E36)/E32</f>
        <v>#DIV/0!</v>
      </c>
      <c r="F39" s="474" t="e">
        <f>SUM(F36)/F32</f>
        <v>#DIV/0!</v>
      </c>
      <c r="G39" s="472"/>
      <c r="H39" s="226" t="s">
        <v>344</v>
      </c>
    </row>
    <row r="40" spans="1:9" s="3" customFormat="1" x14ac:dyDescent="0.25">
      <c r="A40" s="566"/>
      <c r="B40" s="567" t="s">
        <v>399</v>
      </c>
      <c r="C40" s="568" t="e">
        <f>SUM(C38+C32)</f>
        <v>#DIV/0!</v>
      </c>
      <c r="D40" s="569"/>
      <c r="E40" s="568" t="e">
        <f>SUM(E38+E32)</f>
        <v>#DIV/0!</v>
      </c>
      <c r="F40" s="568" t="e">
        <f>SUM(F38+F32)</f>
        <v>#DIV/0!</v>
      </c>
      <c r="G40" s="568" t="e">
        <f>SUM(C40:F40)</f>
        <v>#DIV/0!</v>
      </c>
      <c r="H40" s="570"/>
      <c r="I40" s="568">
        <f>SUM(M20+C20)</f>
        <v>0</v>
      </c>
    </row>
    <row r="41" spans="1:9" s="3" customFormat="1" ht="56.25" customHeight="1" x14ac:dyDescent="0.25">
      <c r="A41" s="99"/>
      <c r="B41" s="100" t="s">
        <v>100</v>
      </c>
      <c r="C41" s="90" t="e">
        <f>SUM(365/C16)*C39</f>
        <v>#DIV/0!</v>
      </c>
      <c r="E41" s="90" t="e">
        <f>SUM(365/C16)*E39</f>
        <v>#DIV/0!</v>
      </c>
      <c r="F41" s="90" t="e">
        <f>SUM(365/C16)*F39</f>
        <v>#DIV/0!</v>
      </c>
      <c r="G41" s="90"/>
      <c r="H41" s="226" t="s">
        <v>345</v>
      </c>
    </row>
    <row r="42" spans="1:9" s="3" customFormat="1" ht="37.5" customHeight="1" x14ac:dyDescent="0.25">
      <c r="A42" s="99"/>
      <c r="B42" s="100" t="s">
        <v>99</v>
      </c>
      <c r="C42" s="52" t="e">
        <f>SUM(C32*C41)</f>
        <v>#DIV/0!</v>
      </c>
      <c r="E42" s="52" t="e">
        <f>SUM(E32*E41)</f>
        <v>#DIV/0!</v>
      </c>
      <c r="F42" s="52" t="e">
        <f>SUM(F32*F41)</f>
        <v>#DIV/0!</v>
      </c>
      <c r="G42" s="52"/>
      <c r="H42" s="226" t="s">
        <v>346</v>
      </c>
    </row>
    <row r="43" spans="1:9" s="3" customFormat="1" ht="42.75" customHeight="1" x14ac:dyDescent="0.25"/>
    <row r="44" spans="1:9" s="3" customFormat="1" ht="42.75" customHeight="1" x14ac:dyDescent="0.25"/>
    <row r="45" spans="1:9" s="3" customFormat="1" ht="42.75" customHeight="1" x14ac:dyDescent="0.25"/>
    <row r="46" spans="1:9" s="570" customFormat="1" ht="42.75" customHeight="1" x14ac:dyDescent="0.25"/>
    <row r="47" spans="1:9" s="3" customFormat="1" ht="42.75" customHeight="1" x14ac:dyDescent="0.25"/>
    <row r="48" spans="1:9" s="3" customFormat="1" ht="41.25" customHeight="1" x14ac:dyDescent="0.25"/>
    <row r="49" spans="1:56" s="3" customFormat="1" ht="41.25" customHeight="1" x14ac:dyDescent="0.25">
      <c r="B49" s="112"/>
      <c r="C49" s="93"/>
      <c r="D49" s="93"/>
    </row>
    <row r="50" spans="1:56" s="3" customFormat="1" ht="39" customHeight="1" x14ac:dyDescent="0.4">
      <c r="B50" s="92"/>
      <c r="C50" s="2"/>
      <c r="D50" s="91"/>
      <c r="F50" s="2"/>
      <c r="G50" s="93"/>
    </row>
    <row r="51" spans="1:56" s="562" customFormat="1" ht="39" customHeight="1" x14ac:dyDescent="0.4">
      <c r="A51" s="563" t="s">
        <v>174</v>
      </c>
      <c r="B51" s="564"/>
      <c r="C51" s="565"/>
      <c r="D51" s="91"/>
      <c r="E51" s="563" t="s">
        <v>402</v>
      </c>
      <c r="F51" s="563"/>
      <c r="G51" s="93"/>
    </row>
    <row r="52" spans="1:56" s="3" customFormat="1" ht="39" customHeight="1" x14ac:dyDescent="0.4">
      <c r="B52" s="92"/>
      <c r="C52" s="2"/>
      <c r="D52" s="91"/>
      <c r="F52" s="2"/>
      <c r="G52" s="93"/>
    </row>
    <row r="53" spans="1:56" s="562" customFormat="1" ht="39" customHeight="1" x14ac:dyDescent="0.4">
      <c r="A53" s="563" t="str">
        <f>'Real Estate Evaluator'!G50</f>
        <v xml:space="preserve"> </v>
      </c>
      <c r="B53" s="564"/>
      <c r="C53" s="565"/>
      <c r="D53" s="91"/>
      <c r="E53" s="563" t="s">
        <v>402</v>
      </c>
      <c r="F53" s="563"/>
      <c r="G53" s="93"/>
    </row>
    <row r="54" spans="1:56" s="3" customFormat="1" ht="39" customHeight="1" x14ac:dyDescent="0.4">
      <c r="B54" s="92"/>
      <c r="C54" s="2"/>
      <c r="D54" s="91"/>
      <c r="F54" s="2"/>
      <c r="G54" s="93"/>
    </row>
    <row r="55" spans="1:56" s="562" customFormat="1" ht="39" customHeight="1" x14ac:dyDescent="0.4">
      <c r="A55" s="563" t="str">
        <f>'Real Estate Evaluator'!G54</f>
        <v xml:space="preserve"> </v>
      </c>
      <c r="B55" s="564"/>
      <c r="C55" s="565"/>
      <c r="D55" s="91"/>
      <c r="E55" s="563" t="s">
        <v>402</v>
      </c>
      <c r="F55" s="563"/>
      <c r="G55" s="93"/>
    </row>
    <row r="56" spans="1:56" s="3" customFormat="1" ht="37.5" customHeight="1" x14ac:dyDescent="0.4">
      <c r="B56" s="92"/>
      <c r="C56" s="2"/>
      <c r="D56" s="91"/>
      <c r="F56" s="2"/>
      <c r="G56" s="93"/>
    </row>
    <row r="57" spans="1:56" s="3" customFormat="1" ht="37.5" customHeight="1" x14ac:dyDescent="0.4">
      <c r="B57" s="92"/>
      <c r="C57" s="2"/>
      <c r="D57" s="91"/>
      <c r="F57" s="2"/>
      <c r="G57" s="93"/>
    </row>
    <row r="58" spans="1:56" s="75" customFormat="1" ht="30" customHeight="1" x14ac:dyDescent="0.9">
      <c r="A58" s="127" t="s">
        <v>39</v>
      </c>
      <c r="B58" s="128"/>
      <c r="C58" s="128"/>
      <c r="D58" s="128"/>
      <c r="E58" s="128"/>
      <c r="F58" s="128"/>
      <c r="G58" s="104" t="s">
        <v>8</v>
      </c>
      <c r="H58" s="86"/>
      <c r="I58" s="86"/>
      <c r="J58" s="86"/>
      <c r="K58" s="86"/>
      <c r="L58" s="86"/>
      <c r="M58" s="86"/>
      <c r="N58" s="86"/>
      <c r="O58" s="86"/>
      <c r="P58" s="86"/>
      <c r="Q58" s="86"/>
      <c r="R58" s="86"/>
      <c r="S58" s="86"/>
      <c r="T58" s="86"/>
      <c r="U58" s="86"/>
      <c r="V58" s="86"/>
      <c r="W58" s="86"/>
      <c r="X58" s="86"/>
      <c r="Y58" s="86"/>
      <c r="Z58" s="86"/>
      <c r="AA58" s="86"/>
      <c r="AB58" s="86"/>
      <c r="AC58" s="86"/>
      <c r="AD58" s="86"/>
      <c r="AE58" s="86"/>
      <c r="AF58" s="86"/>
      <c r="AG58" s="86"/>
      <c r="AH58" s="86"/>
      <c r="AI58" s="86"/>
      <c r="AJ58" s="86"/>
      <c r="AK58" s="86"/>
      <c r="AL58" s="86"/>
      <c r="AM58" s="86"/>
      <c r="AN58" s="86"/>
      <c r="AO58" s="86"/>
      <c r="AP58" s="86"/>
      <c r="AQ58" s="86"/>
      <c r="AR58" s="86"/>
      <c r="AS58" s="86"/>
      <c r="AT58" s="86"/>
      <c r="AU58" s="86"/>
      <c r="AV58" s="86"/>
      <c r="AW58" s="86"/>
      <c r="AX58" s="86"/>
      <c r="AY58" s="86"/>
      <c r="AZ58" s="86"/>
      <c r="BA58" s="86"/>
      <c r="BB58" s="86"/>
      <c r="BC58" s="86"/>
      <c r="BD58" s="86"/>
    </row>
    <row r="59" spans="1:56" s="40" customFormat="1" ht="31.5" customHeight="1" x14ac:dyDescent="0.2">
      <c r="A59" s="40" t="s">
        <v>43</v>
      </c>
      <c r="F59" s="214"/>
      <c r="G59" s="78"/>
      <c r="H59" s="78"/>
      <c r="I59" s="78"/>
      <c r="J59" s="78"/>
      <c r="K59" s="78"/>
      <c r="L59" s="78"/>
      <c r="M59" s="78"/>
      <c r="N59" s="78"/>
      <c r="O59" s="78"/>
      <c r="P59" s="78"/>
      <c r="Q59" s="78"/>
      <c r="R59" s="78"/>
      <c r="S59" s="78"/>
      <c r="T59" s="78"/>
      <c r="U59" s="78"/>
      <c r="V59" s="78"/>
      <c r="W59" s="78"/>
      <c r="X59" s="78"/>
      <c r="Y59" s="78"/>
      <c r="Z59" s="78"/>
      <c r="AA59" s="78"/>
      <c r="AB59" s="78"/>
      <c r="AC59" s="78"/>
      <c r="AD59" s="78"/>
      <c r="AE59" s="78"/>
      <c r="AF59" s="78"/>
      <c r="AG59" s="78"/>
      <c r="AH59" s="78"/>
      <c r="AI59" s="78"/>
      <c r="AJ59" s="78"/>
      <c r="AK59" s="78"/>
      <c r="AL59" s="78"/>
      <c r="AM59" s="78"/>
      <c r="AN59" s="78"/>
      <c r="AO59" s="78"/>
      <c r="AP59" s="78"/>
      <c r="AQ59" s="78"/>
      <c r="AR59" s="78"/>
      <c r="AS59" s="78"/>
      <c r="AT59" s="78"/>
      <c r="AU59" s="78"/>
      <c r="AV59" s="78"/>
      <c r="AW59" s="78"/>
      <c r="AX59" s="78"/>
      <c r="AY59" s="78"/>
      <c r="AZ59" s="78"/>
      <c r="BA59" s="78"/>
      <c r="BB59" s="78"/>
      <c r="BC59" s="78"/>
      <c r="BD59" s="78"/>
    </row>
    <row r="60" spans="1:56" s="41" customFormat="1" ht="31.5" customHeight="1" x14ac:dyDescent="0.25">
      <c r="A60" s="42" t="s">
        <v>18</v>
      </c>
      <c r="B60" s="42" t="s">
        <v>14</v>
      </c>
      <c r="C60" s="42" t="s">
        <v>44</v>
      </c>
      <c r="D60" s="42" t="s">
        <v>15</v>
      </c>
      <c r="E60" s="106" t="s">
        <v>16</v>
      </c>
      <c r="F60" s="106" t="s">
        <v>17</v>
      </c>
      <c r="J60" s="146" t="s">
        <v>13</v>
      </c>
      <c r="K60" s="121" t="s">
        <v>66</v>
      </c>
    </row>
    <row r="61" spans="1:56" s="3" customFormat="1" ht="31.5" customHeight="1" x14ac:dyDescent="0.25">
      <c r="A61" s="237">
        <v>1</v>
      </c>
      <c r="B61" s="238" t="s">
        <v>75</v>
      </c>
      <c r="C61" s="237">
        <v>2900</v>
      </c>
      <c r="D61" s="239">
        <v>1200</v>
      </c>
      <c r="E61" s="107">
        <f t="shared" ref="E61:E67" si="0">SUM(D61*A61)</f>
        <v>1200</v>
      </c>
      <c r="F61" s="107">
        <f t="shared" ref="F61:F67" si="1">SUM(E61*12)</f>
        <v>14400</v>
      </c>
      <c r="J61" s="146" t="s">
        <v>71</v>
      </c>
      <c r="K61" s="121">
        <v>3</v>
      </c>
    </row>
    <row r="62" spans="1:56" s="3" customFormat="1" ht="31.5" customHeight="1" x14ac:dyDescent="0.25">
      <c r="A62" s="237">
        <v>1</v>
      </c>
      <c r="B62" s="238" t="s">
        <v>70</v>
      </c>
      <c r="C62" s="237"/>
      <c r="D62" s="239">
        <v>1200</v>
      </c>
      <c r="E62" s="107">
        <f t="shared" si="0"/>
        <v>1200</v>
      </c>
      <c r="F62" s="107">
        <f t="shared" si="1"/>
        <v>14400</v>
      </c>
      <c r="J62" s="146" t="s">
        <v>4</v>
      </c>
      <c r="K62" s="121" t="s">
        <v>67</v>
      </c>
    </row>
    <row r="63" spans="1:56" s="3" customFormat="1" ht="31.5" customHeight="1" x14ac:dyDescent="0.25">
      <c r="A63" s="237">
        <v>1</v>
      </c>
      <c r="B63" s="238" t="s">
        <v>70</v>
      </c>
      <c r="C63" s="237"/>
      <c r="D63" s="239">
        <v>1200</v>
      </c>
      <c r="E63" s="107">
        <f t="shared" si="0"/>
        <v>1200</v>
      </c>
      <c r="F63" s="107">
        <f t="shared" si="1"/>
        <v>14400</v>
      </c>
      <c r="J63" s="146" t="s">
        <v>72</v>
      </c>
      <c r="K63" s="121" t="s">
        <v>73</v>
      </c>
    </row>
    <row r="64" spans="1:56" s="3" customFormat="1" ht="31.5" customHeight="1" x14ac:dyDescent="0.25">
      <c r="A64" s="237">
        <v>1</v>
      </c>
      <c r="B64" s="238" t="s">
        <v>70</v>
      </c>
      <c r="C64" s="237"/>
      <c r="D64" s="239">
        <v>1200</v>
      </c>
      <c r="E64" s="107">
        <f t="shared" si="0"/>
        <v>1200</v>
      </c>
      <c r="F64" s="107">
        <f t="shared" si="1"/>
        <v>14400</v>
      </c>
      <c r="J64" s="146" t="s">
        <v>62</v>
      </c>
      <c r="K64" s="121" t="s">
        <v>63</v>
      </c>
    </row>
    <row r="65" spans="1:56" s="3" customFormat="1" ht="31.5" customHeight="1" x14ac:dyDescent="0.25">
      <c r="A65" s="237">
        <v>0</v>
      </c>
      <c r="B65" s="238" t="s">
        <v>19</v>
      </c>
      <c r="C65" s="237"/>
      <c r="D65" s="239">
        <v>0</v>
      </c>
      <c r="E65" s="107">
        <f t="shared" si="0"/>
        <v>0</v>
      </c>
      <c r="F65" s="107">
        <f t="shared" si="1"/>
        <v>0</v>
      </c>
      <c r="J65" s="146" t="s">
        <v>40</v>
      </c>
      <c r="K65" s="121" t="s">
        <v>59</v>
      </c>
    </row>
    <row r="66" spans="1:56" s="3" customFormat="1" ht="31.5" customHeight="1" x14ac:dyDescent="0.25">
      <c r="A66" s="237">
        <v>0</v>
      </c>
      <c r="B66" s="238" t="s">
        <v>19</v>
      </c>
      <c r="C66" s="237"/>
      <c r="D66" s="239">
        <v>0</v>
      </c>
      <c r="E66" s="107">
        <f t="shared" si="0"/>
        <v>0</v>
      </c>
      <c r="F66" s="107">
        <f t="shared" si="1"/>
        <v>0</v>
      </c>
      <c r="J66" s="146" t="s">
        <v>60</v>
      </c>
      <c r="K66" s="121" t="s">
        <v>61</v>
      </c>
    </row>
    <row r="67" spans="1:56" s="3" customFormat="1" ht="31.5" customHeight="1" x14ac:dyDescent="0.25">
      <c r="A67" s="237">
        <v>0</v>
      </c>
      <c r="B67" s="238" t="s">
        <v>19</v>
      </c>
      <c r="C67" s="237"/>
      <c r="D67" s="239">
        <v>0</v>
      </c>
      <c r="E67" s="107">
        <f t="shared" si="0"/>
        <v>0</v>
      </c>
      <c r="F67" s="107">
        <f t="shared" si="1"/>
        <v>0</v>
      </c>
      <c r="J67" s="146" t="s">
        <v>65</v>
      </c>
      <c r="K67" s="121" t="s">
        <v>61</v>
      </c>
    </row>
    <row r="68" spans="1:56" s="51" customFormat="1" ht="31.5" customHeight="1" x14ac:dyDescent="0.25">
      <c r="A68" s="50">
        <f>SUM(A61:A67)</f>
        <v>4</v>
      </c>
      <c r="B68" s="240"/>
      <c r="C68" s="50">
        <f>SUM(C61:C67)</f>
        <v>2900</v>
      </c>
      <c r="D68" s="32"/>
      <c r="E68" s="108">
        <f>SUM(E61:E67)</f>
        <v>4800</v>
      </c>
      <c r="F68" s="108">
        <f>SUM(F61:F67)</f>
        <v>57600</v>
      </c>
      <c r="J68" s="146" t="s">
        <v>68</v>
      </c>
      <c r="K68" s="121" t="s">
        <v>69</v>
      </c>
    </row>
    <row r="69" spans="1:56" s="51" customFormat="1" ht="31.5" customHeight="1" x14ac:dyDescent="0.25">
      <c r="A69" s="63"/>
      <c r="B69" s="241"/>
      <c r="C69" s="63"/>
      <c r="D69" s="242" t="s">
        <v>74</v>
      </c>
      <c r="E69" s="243" t="s">
        <v>37</v>
      </c>
      <c r="F69" s="215" t="e">
        <v>#REF!</v>
      </c>
      <c r="G69" s="64"/>
      <c r="J69" s="3"/>
      <c r="K69" s="3"/>
    </row>
    <row r="70" spans="1:56" s="51" customFormat="1" ht="31.5" customHeight="1" x14ac:dyDescent="0.9">
      <c r="A70" s="63"/>
      <c r="B70" s="241"/>
      <c r="C70" s="63"/>
      <c r="D70" s="244" t="s">
        <v>145</v>
      </c>
      <c r="E70" s="245"/>
      <c r="F70" s="64"/>
      <c r="G70" s="64"/>
      <c r="J70" s="86"/>
      <c r="K70" s="86"/>
    </row>
    <row r="71" spans="1:56" s="75" customFormat="1" ht="30" customHeight="1" x14ac:dyDescent="0.9">
      <c r="A71" s="103" t="s">
        <v>96</v>
      </c>
      <c r="B71" s="76"/>
      <c r="C71" s="76"/>
      <c r="D71" s="76"/>
      <c r="E71" s="76"/>
      <c r="F71" s="76"/>
      <c r="G71" s="104" t="s">
        <v>8</v>
      </c>
      <c r="H71" s="86"/>
      <c r="I71" s="86"/>
      <c r="J71" s="78"/>
      <c r="K71" s="78"/>
      <c r="L71" s="86"/>
      <c r="M71" s="86"/>
      <c r="N71" s="86"/>
      <c r="O71" s="86"/>
      <c r="P71" s="86"/>
      <c r="Q71" s="86"/>
      <c r="R71" s="86"/>
      <c r="S71" s="86"/>
      <c r="T71" s="86"/>
      <c r="U71" s="86"/>
      <c r="V71" s="86"/>
      <c r="W71" s="86"/>
      <c r="X71" s="86"/>
      <c r="Y71" s="86"/>
      <c r="Z71" s="86"/>
      <c r="AA71" s="86"/>
      <c r="AB71" s="86"/>
      <c r="AC71" s="86"/>
      <c r="AD71" s="86"/>
      <c r="AE71" s="86"/>
      <c r="AF71" s="86"/>
      <c r="AG71" s="86"/>
      <c r="AH71" s="86"/>
      <c r="AI71" s="86"/>
      <c r="AJ71" s="86"/>
      <c r="AK71" s="86"/>
      <c r="AL71" s="86"/>
      <c r="AM71" s="86"/>
      <c r="AN71" s="86"/>
      <c r="AO71" s="86"/>
      <c r="AP71" s="86"/>
      <c r="AQ71" s="86"/>
      <c r="AR71" s="86"/>
      <c r="AS71" s="86"/>
      <c r="AT71" s="86"/>
      <c r="AU71" s="86"/>
      <c r="AV71" s="86"/>
      <c r="AW71" s="86"/>
      <c r="AX71" s="86"/>
      <c r="AY71" s="86"/>
      <c r="AZ71" s="86"/>
      <c r="BA71" s="86"/>
      <c r="BB71" s="86"/>
      <c r="BC71" s="86"/>
      <c r="BD71" s="86"/>
    </row>
    <row r="72" spans="1:56" s="3" customFormat="1" ht="31.5" customHeight="1" x14ac:dyDescent="0.4">
      <c r="B72" s="92"/>
      <c r="C72" s="2"/>
      <c r="D72" s="91"/>
      <c r="F72" s="2"/>
      <c r="G72" s="93"/>
    </row>
    <row r="73" spans="1:56" s="3" customFormat="1" ht="31.5" customHeight="1" x14ac:dyDescent="0.25">
      <c r="A73" s="99"/>
      <c r="B73" s="100" t="s">
        <v>103</v>
      </c>
      <c r="C73" s="6" t="s">
        <v>134</v>
      </c>
      <c r="D73" s="99"/>
      <c r="E73" s="100" t="s">
        <v>90</v>
      </c>
      <c r="F73" s="216">
        <v>1</v>
      </c>
      <c r="G73" s="93"/>
      <c r="J73" s="116" t="s">
        <v>103</v>
      </c>
      <c r="K73" s="116" t="s">
        <v>79</v>
      </c>
      <c r="L73" s="116" t="s">
        <v>111</v>
      </c>
      <c r="M73" s="116" t="s">
        <v>87</v>
      </c>
      <c r="N73" s="116" t="s">
        <v>60</v>
      </c>
    </row>
    <row r="74" spans="1:56" s="3" customFormat="1" ht="31.5" customHeight="1" x14ac:dyDescent="0.25">
      <c r="A74" s="99"/>
      <c r="B74" s="100" t="s">
        <v>79</v>
      </c>
      <c r="C74" s="6" t="s">
        <v>105</v>
      </c>
      <c r="D74" s="99"/>
      <c r="E74" s="100" t="s">
        <v>92</v>
      </c>
      <c r="F74" s="216">
        <v>1</v>
      </c>
      <c r="G74" s="93"/>
      <c r="J74" s="117" t="s">
        <v>134</v>
      </c>
      <c r="K74" s="117" t="s">
        <v>105</v>
      </c>
      <c r="L74" s="117" t="s">
        <v>61</v>
      </c>
      <c r="M74" s="117" t="s">
        <v>121</v>
      </c>
      <c r="N74" s="117" t="s">
        <v>114</v>
      </c>
    </row>
    <row r="75" spans="1:56" s="3" customFormat="1" ht="31.5" customHeight="1" x14ac:dyDescent="0.25">
      <c r="A75" s="99"/>
      <c r="B75" s="100" t="s">
        <v>80</v>
      </c>
      <c r="C75" s="121">
        <v>3</v>
      </c>
      <c r="D75" s="99"/>
      <c r="E75" s="100" t="s">
        <v>91</v>
      </c>
      <c r="F75" s="216">
        <v>1</v>
      </c>
      <c r="G75" s="93"/>
      <c r="J75" s="117" t="s">
        <v>135</v>
      </c>
      <c r="K75" s="117" t="s">
        <v>106</v>
      </c>
      <c r="L75" s="117" t="s">
        <v>112</v>
      </c>
      <c r="M75" s="117" t="s">
        <v>122</v>
      </c>
      <c r="N75" s="117" t="s">
        <v>115</v>
      </c>
    </row>
    <row r="76" spans="1:56" s="3" customFormat="1" ht="31.5" customHeight="1" x14ac:dyDescent="0.25">
      <c r="A76" s="99"/>
      <c r="B76" s="100" t="s">
        <v>81</v>
      </c>
      <c r="C76" s="121">
        <v>3</v>
      </c>
      <c r="D76" s="99"/>
      <c r="E76" s="100" t="s">
        <v>95</v>
      </c>
      <c r="F76" s="216">
        <v>1</v>
      </c>
      <c r="G76" s="93"/>
      <c r="J76" s="117" t="s">
        <v>136</v>
      </c>
      <c r="K76" s="117" t="s">
        <v>107</v>
      </c>
      <c r="L76" s="5"/>
      <c r="M76" s="117" t="s">
        <v>123</v>
      </c>
      <c r="N76" s="117" t="s">
        <v>116</v>
      </c>
    </row>
    <row r="77" spans="1:56" s="3" customFormat="1" ht="31.5" customHeight="1" x14ac:dyDescent="0.25">
      <c r="A77" s="99"/>
      <c r="B77" s="100" t="s">
        <v>82</v>
      </c>
      <c r="C77" s="115">
        <v>700</v>
      </c>
      <c r="D77" s="99"/>
      <c r="E77" s="100" t="s">
        <v>87</v>
      </c>
      <c r="F77" s="107" t="s">
        <v>122</v>
      </c>
      <c r="G77" s="93"/>
      <c r="J77" s="117" t="s">
        <v>137</v>
      </c>
      <c r="K77" s="117" t="s">
        <v>110</v>
      </c>
      <c r="L77" s="5"/>
      <c r="M77" s="117" t="s">
        <v>124</v>
      </c>
      <c r="N77" s="117" t="s">
        <v>117</v>
      </c>
    </row>
    <row r="78" spans="1:56" s="3" customFormat="1" ht="31.5" customHeight="1" x14ac:dyDescent="0.25">
      <c r="A78" s="99"/>
      <c r="B78" s="100" t="s">
        <v>83</v>
      </c>
      <c r="C78" s="115">
        <v>9</v>
      </c>
      <c r="D78" s="99"/>
      <c r="E78" s="100" t="s">
        <v>126</v>
      </c>
      <c r="F78" s="107" t="s">
        <v>140</v>
      </c>
      <c r="G78" s="93"/>
      <c r="K78" s="117" t="s">
        <v>108</v>
      </c>
      <c r="L78" s="5"/>
      <c r="M78" s="117" t="s">
        <v>125</v>
      </c>
      <c r="N78" s="117" t="s">
        <v>118</v>
      </c>
    </row>
    <row r="79" spans="1:56" s="3" customFormat="1" ht="31.5" customHeight="1" x14ac:dyDescent="0.25">
      <c r="A79" s="99"/>
      <c r="B79" s="100" t="s">
        <v>84</v>
      </c>
      <c r="C79" s="6" t="s">
        <v>61</v>
      </c>
      <c r="D79" s="99"/>
      <c r="E79" s="100" t="s">
        <v>93</v>
      </c>
      <c r="F79" s="216">
        <v>1</v>
      </c>
      <c r="G79" s="93"/>
      <c r="K79" s="117" t="s">
        <v>109</v>
      </c>
      <c r="L79" s="5"/>
      <c r="N79" s="117" t="s">
        <v>119</v>
      </c>
    </row>
    <row r="80" spans="1:56" s="3" customFormat="1" ht="31.5" customHeight="1" x14ac:dyDescent="0.25">
      <c r="A80" s="113"/>
      <c r="B80" s="114" t="s">
        <v>86</v>
      </c>
      <c r="C80" s="6" t="s">
        <v>61</v>
      </c>
      <c r="D80" s="99"/>
      <c r="E80" s="100" t="s">
        <v>88</v>
      </c>
      <c r="F80" s="107" t="s">
        <v>132</v>
      </c>
      <c r="G80" s="93"/>
      <c r="K80" s="117" t="s">
        <v>138</v>
      </c>
      <c r="L80" s="5"/>
      <c r="N80" s="117" t="s">
        <v>120</v>
      </c>
    </row>
    <row r="81" spans="1:56" s="3" customFormat="1" ht="31.5" customHeight="1" x14ac:dyDescent="0.25">
      <c r="A81" s="99"/>
      <c r="B81" s="100" t="s">
        <v>85</v>
      </c>
      <c r="C81" s="6" t="s">
        <v>61</v>
      </c>
      <c r="D81" s="99"/>
      <c r="E81" s="100" t="s">
        <v>94</v>
      </c>
      <c r="F81" s="216">
        <v>1</v>
      </c>
      <c r="G81" s="93"/>
    </row>
    <row r="82" spans="1:56" s="3" customFormat="1" ht="31.5" customHeight="1" x14ac:dyDescent="0.25">
      <c r="A82" s="99"/>
      <c r="B82" s="100" t="s">
        <v>89</v>
      </c>
      <c r="C82" s="6" t="s">
        <v>61</v>
      </c>
      <c r="D82" s="99"/>
      <c r="E82" s="100" t="s">
        <v>60</v>
      </c>
      <c r="F82" s="107" t="s">
        <v>115</v>
      </c>
      <c r="G82" s="93"/>
    </row>
    <row r="83" spans="1:56" s="3" customFormat="1" ht="31.5" customHeight="1" x14ac:dyDescent="0.25">
      <c r="A83" s="99"/>
      <c r="B83" s="100" t="s">
        <v>142</v>
      </c>
      <c r="C83" s="6" t="s">
        <v>61</v>
      </c>
      <c r="E83" s="112"/>
      <c r="F83" s="9"/>
      <c r="G83" s="93"/>
    </row>
    <row r="84" spans="1:56" s="3" customFormat="1" ht="31.5" customHeight="1" x14ac:dyDescent="0.4">
      <c r="B84" s="92"/>
      <c r="C84" s="2"/>
      <c r="G84" s="93"/>
    </row>
    <row r="85" spans="1:56" s="3" customFormat="1" ht="31.5" customHeight="1" x14ac:dyDescent="0.7">
      <c r="A85" s="118" t="s">
        <v>133</v>
      </c>
      <c r="B85" s="119"/>
      <c r="C85" s="119"/>
      <c r="D85" s="119"/>
      <c r="E85" s="119"/>
      <c r="F85" s="119"/>
      <c r="I85" s="85"/>
      <c r="J85" s="77" t="s">
        <v>0</v>
      </c>
      <c r="K85" s="85"/>
      <c r="L85" s="85"/>
      <c r="M85" s="85"/>
    </row>
    <row r="86" spans="1:56" s="3" customFormat="1" ht="60.75" customHeight="1" x14ac:dyDescent="0.25">
      <c r="A86" s="1105"/>
      <c r="B86" s="1106"/>
      <c r="C86" s="1106"/>
      <c r="D86" s="1106"/>
      <c r="E86" s="1106"/>
      <c r="F86" s="1107"/>
      <c r="J86" s="4" t="s">
        <v>2</v>
      </c>
      <c r="K86" s="480" t="e">
        <v>#REF!</v>
      </c>
      <c r="L86" s="32" t="e">
        <v>#REF!</v>
      </c>
      <c r="M86" s="32" t="e">
        <v>#REF!</v>
      </c>
    </row>
    <row r="87" spans="1:56" s="3" customFormat="1" ht="60.75" customHeight="1" x14ac:dyDescent="0.25">
      <c r="A87" s="1108"/>
      <c r="B87" s="1109"/>
      <c r="C87" s="1109"/>
      <c r="D87" s="1109"/>
      <c r="E87" s="1109"/>
      <c r="F87" s="1110"/>
      <c r="J87" s="4" t="s">
        <v>7</v>
      </c>
      <c r="K87" s="480">
        <v>0.7</v>
      </c>
      <c r="L87" s="32" t="e">
        <v>#REF!</v>
      </c>
      <c r="M87" s="32" t="e">
        <v>#REF!</v>
      </c>
    </row>
    <row r="88" spans="1:56" s="3" customFormat="1" ht="60.75" customHeight="1" x14ac:dyDescent="0.25">
      <c r="A88" s="1108"/>
      <c r="B88" s="1109"/>
      <c r="C88" s="1109"/>
      <c r="D88" s="1109"/>
      <c r="E88" s="1109"/>
      <c r="F88" s="1110"/>
    </row>
    <row r="89" spans="1:56" s="3" customFormat="1" ht="60.75" customHeight="1" x14ac:dyDescent="0.25">
      <c r="A89" s="1108"/>
      <c r="B89" s="1109"/>
      <c r="C89" s="1109"/>
      <c r="D89" s="1109"/>
      <c r="E89" s="1109"/>
      <c r="F89" s="1110"/>
      <c r="J89" s="53" t="s">
        <v>47</v>
      </c>
      <c r="K89" s="6" t="e">
        <v>#REF!</v>
      </c>
    </row>
    <row r="90" spans="1:56" s="3" customFormat="1" ht="60.75" customHeight="1" x14ac:dyDescent="0.25">
      <c r="A90" s="1108"/>
      <c r="B90" s="1109"/>
      <c r="C90" s="1109"/>
      <c r="D90" s="1109"/>
      <c r="E90" s="1109"/>
      <c r="F90" s="1110"/>
    </row>
    <row r="91" spans="1:56" s="3" customFormat="1" ht="60.75" customHeight="1" x14ac:dyDescent="0.25">
      <c r="A91" s="1108"/>
      <c r="B91" s="1109"/>
      <c r="C91" s="1109"/>
      <c r="D91" s="1109"/>
      <c r="E91" s="1109"/>
      <c r="F91" s="1110"/>
    </row>
    <row r="92" spans="1:56" s="3" customFormat="1" ht="31.5" customHeight="1" x14ac:dyDescent="0.4">
      <c r="A92" s="15"/>
      <c r="B92" s="2"/>
      <c r="C92" s="9"/>
      <c r="D92" s="91"/>
      <c r="F92" s="2"/>
    </row>
    <row r="93" spans="1:56" s="51" customFormat="1" ht="31.5" customHeight="1" x14ac:dyDescent="0.4">
      <c r="A93" s="63"/>
      <c r="B93" s="241"/>
      <c r="C93" s="63"/>
      <c r="D93" s="14"/>
      <c r="F93" s="14"/>
      <c r="G93" s="64"/>
      <c r="I93" s="3"/>
      <c r="J93" s="3"/>
      <c r="K93" s="15" t="s">
        <v>24</v>
      </c>
      <c r="L93" s="96" t="e">
        <v>#REF!</v>
      </c>
      <c r="M93" s="3"/>
    </row>
    <row r="94" spans="1:56" s="40" customFormat="1" ht="31.5" customHeight="1" x14ac:dyDescent="0.25">
      <c r="A94" s="67" t="s">
        <v>45</v>
      </c>
      <c r="B94" s="68"/>
      <c r="C94" s="68"/>
      <c r="D94" s="68"/>
      <c r="E94" s="68"/>
      <c r="F94" s="68"/>
      <c r="G94" s="78"/>
      <c r="H94" s="78"/>
      <c r="I94" s="3"/>
      <c r="J94" s="3"/>
      <c r="K94" s="3"/>
      <c r="L94" s="3"/>
      <c r="M94" s="3"/>
      <c r="N94" s="78"/>
      <c r="O94" s="78"/>
      <c r="P94" s="78"/>
      <c r="Q94" s="78"/>
      <c r="R94" s="78"/>
      <c r="S94" s="78"/>
      <c r="T94" s="78"/>
      <c r="U94" s="78"/>
      <c r="V94" s="78"/>
      <c r="W94" s="78"/>
      <c r="X94" s="78"/>
      <c r="Y94" s="78"/>
      <c r="Z94" s="78"/>
      <c r="AA94" s="78"/>
      <c r="AB94" s="78"/>
      <c r="AC94" s="78"/>
      <c r="AD94" s="78"/>
      <c r="AE94" s="78"/>
      <c r="AF94" s="78"/>
      <c r="AG94" s="78"/>
      <c r="AH94" s="78"/>
      <c r="AI94" s="78"/>
      <c r="AJ94" s="78"/>
      <c r="AK94" s="78"/>
      <c r="AL94" s="78"/>
      <c r="AM94" s="78"/>
      <c r="AN94" s="78"/>
      <c r="AO94" s="78"/>
      <c r="AP94" s="78"/>
      <c r="AQ94" s="78"/>
      <c r="AR94" s="78"/>
      <c r="AS94" s="78"/>
      <c r="AT94" s="78"/>
      <c r="AU94" s="78"/>
      <c r="AV94" s="78"/>
      <c r="AW94" s="78"/>
      <c r="AX94" s="78"/>
      <c r="AY94" s="78"/>
      <c r="AZ94" s="78"/>
      <c r="BA94" s="78"/>
      <c r="BB94" s="78"/>
      <c r="BC94" s="78"/>
      <c r="BD94" s="78"/>
    </row>
    <row r="95" spans="1:56" s="3" customFormat="1" ht="31.5" customHeight="1" x14ac:dyDescent="0.25">
      <c r="A95" s="65" t="s">
        <v>20</v>
      </c>
      <c r="B95" s="246">
        <v>0.1</v>
      </c>
      <c r="C95" s="66"/>
      <c r="D95" s="66">
        <f>SUM(E68*B95)</f>
        <v>480</v>
      </c>
      <c r="E95" s="66">
        <f>SUM(D95*12)</f>
        <v>5760</v>
      </c>
      <c r="K95" s="146" t="s">
        <v>64</v>
      </c>
      <c r="L95" s="121" t="s">
        <v>58</v>
      </c>
    </row>
    <row r="96" spans="1:56" s="3" customFormat="1" ht="31.5" customHeight="1" x14ac:dyDescent="0.25">
      <c r="A96" s="39" t="s">
        <v>21</v>
      </c>
      <c r="B96" s="247">
        <v>1.0999999999999999E-2</v>
      </c>
      <c r="C96" s="6"/>
      <c r="D96" s="6" t="e">
        <v>#REF!</v>
      </c>
      <c r="E96" s="6" t="e">
        <f>SUM(D96*12)</f>
        <v>#REF!</v>
      </c>
    </row>
    <row r="97" spans="1:56" s="3" customFormat="1" ht="31.5" customHeight="1" x14ac:dyDescent="0.55000000000000004">
      <c r="A97" s="39" t="s">
        <v>22</v>
      </c>
      <c r="B97" s="248">
        <v>2.9999999999999997E-4</v>
      </c>
      <c r="C97" s="6"/>
      <c r="D97" s="52" t="e">
        <v>#REF!</v>
      </c>
      <c r="E97" s="6" t="e">
        <f>SUM(D97*12)</f>
        <v>#REF!</v>
      </c>
      <c r="I97" s="481"/>
      <c r="J97" s="481"/>
      <c r="K97" s="133"/>
      <c r="L97" s="133"/>
      <c r="M97" s="133"/>
    </row>
    <row r="98" spans="1:56" s="3" customFormat="1" ht="31.5" customHeight="1" x14ac:dyDescent="0.25">
      <c r="A98" s="39" t="s">
        <v>23</v>
      </c>
      <c r="B98" s="248">
        <v>2.9999999999999997E-4</v>
      </c>
      <c r="C98" s="6"/>
      <c r="D98" s="52" t="e">
        <v>#REF!</v>
      </c>
      <c r="E98" s="6" t="e">
        <f>SUM(D98*12)</f>
        <v>#REF!</v>
      </c>
    </row>
    <row r="99" spans="1:56" s="3" customFormat="1" ht="31.5" customHeight="1" x14ac:dyDescent="0.25">
      <c r="A99" s="39" t="s">
        <v>25</v>
      </c>
      <c r="B99" s="249">
        <v>50</v>
      </c>
      <c r="C99" s="6"/>
      <c r="D99" s="52">
        <f>B99</f>
        <v>50</v>
      </c>
      <c r="E99" s="6">
        <f>SUM(D99*12)</f>
        <v>600</v>
      </c>
    </row>
    <row r="100" spans="1:56" s="51" customFormat="1" ht="31.5" customHeight="1" x14ac:dyDescent="0.25">
      <c r="A100" s="32" t="s">
        <v>24</v>
      </c>
      <c r="B100" s="32"/>
      <c r="C100" s="53"/>
      <c r="D100" s="54" t="e">
        <f>SUM(D95:D99)</f>
        <v>#REF!</v>
      </c>
      <c r="E100" s="32" t="e">
        <f>SUM(E95:E99)</f>
        <v>#REF!</v>
      </c>
    </row>
    <row r="101" spans="1:56" s="46" customFormat="1" ht="31.5" customHeight="1" x14ac:dyDescent="0.4">
      <c r="A101" s="44" t="s">
        <v>36</v>
      </c>
      <c r="B101" s="250"/>
      <c r="C101" s="45"/>
      <c r="D101" s="55" t="e">
        <f>SUM(E68-D100)</f>
        <v>#REF!</v>
      </c>
      <c r="E101" s="55" t="e">
        <f>SUM(F68-E100)</f>
        <v>#REF!</v>
      </c>
      <c r="F101" s="215" t="e">
        <v>#REF!</v>
      </c>
      <c r="G101" s="51"/>
      <c r="H101" s="51"/>
      <c r="I101" s="51"/>
      <c r="J101" s="51"/>
      <c r="K101" s="51"/>
      <c r="L101" s="51"/>
      <c r="M101" s="51"/>
      <c r="N101" s="51"/>
      <c r="O101" s="51"/>
      <c r="P101" s="51"/>
      <c r="Q101" s="51"/>
      <c r="R101" s="51"/>
      <c r="S101" s="51"/>
      <c r="T101" s="51"/>
      <c r="U101" s="51"/>
      <c r="V101" s="51"/>
      <c r="W101" s="51"/>
      <c r="X101" s="51"/>
      <c r="Y101" s="51"/>
      <c r="Z101" s="51"/>
      <c r="AA101" s="51"/>
      <c r="AB101" s="51"/>
      <c r="AC101" s="51"/>
      <c r="AD101" s="51"/>
      <c r="AE101" s="51"/>
      <c r="AF101" s="51"/>
      <c r="AG101" s="51"/>
      <c r="AH101" s="51"/>
      <c r="AI101" s="51"/>
      <c r="AJ101" s="51"/>
      <c r="AK101" s="51"/>
      <c r="AL101" s="51"/>
      <c r="AM101" s="51"/>
      <c r="AN101" s="51"/>
      <c r="AO101" s="51"/>
      <c r="AP101" s="51"/>
      <c r="AQ101" s="51"/>
      <c r="AR101" s="51"/>
      <c r="AS101" s="51"/>
      <c r="AT101" s="51"/>
      <c r="AU101" s="51"/>
      <c r="AV101" s="51"/>
      <c r="AW101" s="51"/>
      <c r="AX101" s="51"/>
      <c r="AY101" s="51"/>
      <c r="AZ101" s="51"/>
      <c r="BA101" s="51"/>
      <c r="BB101" s="51"/>
      <c r="BC101" s="51"/>
      <c r="BD101" s="51"/>
    </row>
    <row r="102" spans="1:56" s="51" customFormat="1" ht="31.5" customHeight="1" x14ac:dyDescent="0.4">
      <c r="A102" s="70"/>
      <c r="B102" s="251"/>
      <c r="C102" s="14"/>
      <c r="D102" s="74"/>
      <c r="E102" s="73"/>
      <c r="F102" s="64"/>
    </row>
    <row r="103" spans="1:56" s="40" customFormat="1" ht="31.5" customHeight="1" x14ac:dyDescent="0.2">
      <c r="A103" s="67" t="s">
        <v>26</v>
      </c>
      <c r="B103" s="71"/>
      <c r="C103" s="71"/>
      <c r="D103" s="71"/>
      <c r="E103" s="68"/>
      <c r="F103" s="68"/>
      <c r="G103" s="78"/>
      <c r="H103" s="78"/>
      <c r="I103" s="78"/>
      <c r="J103" s="78"/>
      <c r="K103" s="78"/>
      <c r="L103" s="78"/>
      <c r="M103" s="78"/>
      <c r="N103" s="78"/>
      <c r="O103" s="78"/>
      <c r="P103" s="78"/>
      <c r="Q103" s="78"/>
      <c r="R103" s="78"/>
      <c r="S103" s="78"/>
      <c r="T103" s="78"/>
      <c r="U103" s="78"/>
      <c r="V103" s="78"/>
      <c r="W103" s="78"/>
      <c r="X103" s="78"/>
      <c r="Y103" s="78"/>
      <c r="Z103" s="78"/>
      <c r="AA103" s="78"/>
      <c r="AB103" s="78"/>
      <c r="AC103" s="78"/>
      <c r="AD103" s="78"/>
      <c r="AE103" s="78"/>
      <c r="AF103" s="78"/>
      <c r="AG103" s="78"/>
      <c r="AH103" s="78"/>
      <c r="AI103" s="78"/>
      <c r="AJ103" s="78"/>
      <c r="AK103" s="78"/>
      <c r="AL103" s="78"/>
      <c r="AM103" s="78"/>
      <c r="AN103" s="78"/>
      <c r="AO103" s="78"/>
      <c r="AP103" s="78"/>
      <c r="AQ103" s="78"/>
      <c r="AR103" s="78"/>
      <c r="AS103" s="78"/>
      <c r="AT103" s="78"/>
      <c r="AU103" s="78"/>
      <c r="AV103" s="78"/>
      <c r="AW103" s="78"/>
      <c r="AX103" s="78"/>
      <c r="AY103" s="78"/>
      <c r="AZ103" s="78"/>
      <c r="BA103" s="78"/>
      <c r="BB103" s="78"/>
      <c r="BC103" s="78"/>
      <c r="BD103" s="78"/>
    </row>
    <row r="104" spans="1:56" s="43" customFormat="1" ht="31.5" customHeight="1" x14ac:dyDescent="0.25">
      <c r="A104" s="3"/>
      <c r="B104" s="72" t="s">
        <v>54</v>
      </c>
      <c r="C104" s="247">
        <v>0.8</v>
      </c>
      <c r="D104" s="6" t="e">
        <v>#REF!</v>
      </c>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row>
    <row r="105" spans="1:56" s="43" customFormat="1" ht="31.5" customHeight="1" x14ac:dyDescent="0.4">
      <c r="A105" s="15"/>
      <c r="B105" s="252" t="s">
        <v>46</v>
      </c>
      <c r="C105" s="247">
        <v>0.2</v>
      </c>
      <c r="D105" s="6" t="e">
        <v>#REF!</v>
      </c>
      <c r="E105" s="253"/>
      <c r="F105" s="2"/>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row>
    <row r="106" spans="1:56" s="3" customFormat="1" ht="31.5" customHeight="1" x14ac:dyDescent="0.4">
      <c r="A106" s="6" t="s">
        <v>27</v>
      </c>
      <c r="B106" s="6" t="s">
        <v>28</v>
      </c>
      <c r="C106" s="6" t="s">
        <v>29</v>
      </c>
      <c r="D106" s="66" t="s">
        <v>30</v>
      </c>
      <c r="E106" s="6" t="s">
        <v>31</v>
      </c>
      <c r="F106" s="2"/>
    </row>
    <row r="107" spans="1:56" s="3" customFormat="1" ht="31.5" customHeight="1" x14ac:dyDescent="0.4">
      <c r="A107" s="34" t="e">
        <v>#REF!</v>
      </c>
      <c r="B107" s="237">
        <v>360</v>
      </c>
      <c r="C107" s="247">
        <v>0.05</v>
      </c>
      <c r="D107" s="4" t="e">
        <f>PMT(C107/12,B107,A107)</f>
        <v>#REF!</v>
      </c>
      <c r="E107" s="4" t="e">
        <f>SUM(D107*12)</f>
        <v>#REF!</v>
      </c>
      <c r="F107" s="2"/>
    </row>
    <row r="108" spans="1:56" s="46" customFormat="1" ht="31.5" customHeight="1" x14ac:dyDescent="0.4">
      <c r="A108" s="49" t="s">
        <v>32</v>
      </c>
      <c r="B108" s="250"/>
      <c r="C108" s="45"/>
      <c r="D108" s="48" t="e">
        <f>SUM(D101+D107)</f>
        <v>#REF!</v>
      </c>
      <c r="E108" s="48" t="e">
        <f>SUM(E101+E107)</f>
        <v>#REF!</v>
      </c>
      <c r="F108" s="215" t="e">
        <f>SUM(E108/D105)</f>
        <v>#REF!</v>
      </c>
      <c r="G108" s="51"/>
      <c r="H108" s="51"/>
      <c r="I108" s="51"/>
      <c r="J108" s="51"/>
      <c r="K108" s="51"/>
      <c r="L108" s="51"/>
      <c r="M108" s="51"/>
      <c r="N108" s="51"/>
      <c r="O108" s="51"/>
      <c r="P108" s="51"/>
      <c r="Q108" s="51"/>
      <c r="R108" s="51"/>
      <c r="S108" s="51"/>
      <c r="T108" s="51"/>
      <c r="U108" s="51"/>
      <c r="V108" s="51"/>
      <c r="W108" s="51"/>
      <c r="X108" s="51"/>
      <c r="Y108" s="51"/>
      <c r="Z108" s="51"/>
      <c r="AA108" s="51"/>
      <c r="AB108" s="51"/>
      <c r="AC108" s="51"/>
      <c r="AD108" s="51"/>
      <c r="AE108" s="51"/>
      <c r="AF108" s="51"/>
      <c r="AG108" s="51"/>
      <c r="AH108" s="51"/>
      <c r="AI108" s="51"/>
      <c r="AJ108" s="51"/>
      <c r="AK108" s="51"/>
      <c r="AL108" s="51"/>
      <c r="AM108" s="51"/>
      <c r="AN108" s="51"/>
      <c r="AO108" s="51"/>
      <c r="AP108" s="51"/>
      <c r="AQ108" s="51"/>
      <c r="AR108" s="51"/>
      <c r="AS108" s="51"/>
      <c r="AT108" s="51"/>
      <c r="AU108" s="51"/>
      <c r="AV108" s="51"/>
      <c r="AW108" s="51"/>
      <c r="AX108" s="51"/>
      <c r="AY108" s="51"/>
      <c r="AZ108" s="51"/>
      <c r="BA108" s="51"/>
      <c r="BB108" s="51"/>
      <c r="BC108" s="51"/>
      <c r="BD108" s="51"/>
    </row>
    <row r="109" spans="1:56" s="3" customFormat="1" ht="31.5" customHeight="1" x14ac:dyDescent="0.4">
      <c r="A109" s="15"/>
      <c r="D109" s="91"/>
      <c r="F109" s="2"/>
    </row>
    <row r="110" spans="1:56" s="46" customFormat="1" ht="31.5" customHeight="1" x14ac:dyDescent="0.4">
      <c r="A110" s="49" t="s">
        <v>48</v>
      </c>
      <c r="B110" s="250"/>
      <c r="C110" s="59"/>
      <c r="D110" s="60" t="s">
        <v>8</v>
      </c>
      <c r="E110" s="48" t="s">
        <v>52</v>
      </c>
      <c r="F110" s="217" t="s">
        <v>53</v>
      </c>
      <c r="G110" s="51"/>
      <c r="H110" s="51"/>
      <c r="I110" s="51"/>
      <c r="J110" s="51"/>
      <c r="K110" s="51"/>
      <c r="L110" s="51"/>
      <c r="M110" s="51"/>
      <c r="N110" s="51"/>
      <c r="O110" s="51"/>
      <c r="P110" s="51"/>
      <c r="Q110" s="51"/>
      <c r="R110" s="51"/>
      <c r="S110" s="51"/>
      <c r="T110" s="51"/>
      <c r="U110" s="51"/>
      <c r="V110" s="51"/>
      <c r="W110" s="51"/>
      <c r="X110" s="51"/>
      <c r="Y110" s="51"/>
      <c r="Z110" s="51"/>
      <c r="AA110" s="51"/>
      <c r="AB110" s="51"/>
      <c r="AC110" s="51"/>
      <c r="AD110" s="51"/>
      <c r="AE110" s="51"/>
      <c r="AF110" s="51"/>
      <c r="AG110" s="51"/>
      <c r="AH110" s="51"/>
      <c r="AI110" s="51"/>
      <c r="AJ110" s="51"/>
      <c r="AK110" s="51"/>
      <c r="AL110" s="51"/>
      <c r="AM110" s="51"/>
      <c r="AN110" s="51"/>
      <c r="AO110" s="51"/>
      <c r="AP110" s="51"/>
      <c r="AQ110" s="51"/>
      <c r="AR110" s="51"/>
      <c r="AS110" s="51"/>
      <c r="AT110" s="51"/>
      <c r="AU110" s="51"/>
      <c r="AV110" s="51"/>
      <c r="AW110" s="51"/>
      <c r="AX110" s="51"/>
      <c r="AY110" s="51"/>
      <c r="AZ110" s="51"/>
      <c r="BA110" s="51"/>
      <c r="BB110" s="51"/>
      <c r="BC110" s="51"/>
      <c r="BD110" s="51"/>
    </row>
    <row r="111" spans="1:56" s="3" customFormat="1" ht="31.5" customHeight="1" x14ac:dyDescent="0.4">
      <c r="A111" s="254" t="s">
        <v>51</v>
      </c>
      <c r="B111" s="14" t="e">
        <v>#REF!</v>
      </c>
      <c r="C111" s="52" t="e">
        <f>SUM(B111/27.5)/12</f>
        <v>#REF!</v>
      </c>
      <c r="D111" s="52" t="e">
        <f>SUM(C111*12)</f>
        <v>#REF!</v>
      </c>
      <c r="E111" s="47" t="e">
        <v>#REF!</v>
      </c>
      <c r="F111" s="2"/>
    </row>
    <row r="112" spans="1:56" s="3" customFormat="1" ht="31.5" customHeight="1" x14ac:dyDescent="0.4">
      <c r="A112" s="254" t="s">
        <v>49</v>
      </c>
      <c r="C112" s="52" t="e">
        <f>-D107</f>
        <v>#REF!</v>
      </c>
      <c r="D112" s="52" t="e">
        <f>SUM(C112*12)</f>
        <v>#REF!</v>
      </c>
      <c r="F112" s="2"/>
    </row>
    <row r="113" spans="1:57" s="3" customFormat="1" ht="31.5" customHeight="1" x14ac:dyDescent="0.25">
      <c r="A113" s="62" t="s">
        <v>50</v>
      </c>
      <c r="C113" s="52" t="e">
        <f>SUM(C111:C112)</f>
        <v>#REF!</v>
      </c>
      <c r="D113" s="52" t="e">
        <f>SUM(C113*12)</f>
        <v>#REF!</v>
      </c>
      <c r="F113" s="215" t="e">
        <f>SUM(E108+D113)/D105</f>
        <v>#REF!</v>
      </c>
    </row>
    <row r="114" spans="1:57" s="3" customFormat="1" ht="31.5" customHeight="1" x14ac:dyDescent="0.4">
      <c r="A114" s="15"/>
      <c r="D114" s="91"/>
      <c r="F114" s="2"/>
    </row>
    <row r="115" spans="1:57" s="57" customFormat="1" ht="31.5" customHeight="1" x14ac:dyDescent="0.2">
      <c r="A115" s="49" t="s">
        <v>41</v>
      </c>
      <c r="B115" s="58"/>
      <c r="C115" s="58"/>
      <c r="D115" s="255" t="s">
        <v>42</v>
      </c>
      <c r="E115" s="58"/>
      <c r="F115" s="59"/>
      <c r="G115" s="79"/>
      <c r="H115" s="79"/>
      <c r="I115" s="79"/>
      <c r="J115" s="79"/>
      <c r="K115" s="79"/>
      <c r="L115" s="79"/>
      <c r="M115" s="79"/>
      <c r="N115" s="79"/>
      <c r="O115" s="79"/>
      <c r="P115" s="79"/>
      <c r="Q115" s="79"/>
      <c r="R115" s="79"/>
      <c r="S115" s="79"/>
      <c r="T115" s="79"/>
      <c r="U115" s="79"/>
      <c r="V115" s="79"/>
      <c r="W115" s="79"/>
      <c r="X115" s="79"/>
      <c r="Y115" s="79"/>
      <c r="Z115" s="79"/>
      <c r="AA115" s="79"/>
      <c r="AB115" s="79"/>
      <c r="AC115" s="79"/>
      <c r="AD115" s="79"/>
      <c r="AE115" s="79"/>
      <c r="AF115" s="79"/>
      <c r="AG115" s="79"/>
      <c r="AH115" s="79"/>
      <c r="AI115" s="79"/>
      <c r="AJ115" s="79"/>
      <c r="AK115" s="79"/>
      <c r="AL115" s="79"/>
      <c r="AM115" s="79"/>
      <c r="AN115" s="79"/>
      <c r="AO115" s="79"/>
      <c r="AP115" s="79"/>
      <c r="AQ115" s="79"/>
      <c r="AR115" s="79"/>
      <c r="AS115" s="79"/>
      <c r="AT115" s="79"/>
      <c r="AU115" s="79"/>
      <c r="AV115" s="79"/>
      <c r="AW115" s="79"/>
      <c r="AX115" s="79"/>
      <c r="AY115" s="79"/>
      <c r="AZ115" s="79"/>
      <c r="BA115" s="79"/>
      <c r="BB115" s="79"/>
      <c r="BC115" s="79"/>
      <c r="BD115" s="79"/>
    </row>
    <row r="116" spans="1:57" s="3" customFormat="1" ht="31.5" customHeight="1" x14ac:dyDescent="0.25">
      <c r="B116" s="256" t="s">
        <v>33</v>
      </c>
      <c r="C116" s="257" t="e">
        <v>#REF!</v>
      </c>
      <c r="E116" s="256" t="s">
        <v>33</v>
      </c>
      <c r="F116" s="258">
        <v>6.7390000000000005E-2</v>
      </c>
    </row>
    <row r="117" spans="1:57" s="3" customFormat="1" ht="31.5" customHeight="1" x14ac:dyDescent="0.25">
      <c r="B117" s="259" t="s">
        <v>34</v>
      </c>
      <c r="C117" s="90" t="e">
        <v>#REF!</v>
      </c>
      <c r="E117" s="259" t="s">
        <v>35</v>
      </c>
      <c r="F117" s="107" t="e">
        <f>SUM(E101/F116)</f>
        <v>#REF!</v>
      </c>
    </row>
    <row r="118" spans="1:57" s="3" customFormat="1" ht="31.5" customHeight="1" x14ac:dyDescent="0.25">
      <c r="A118" s="260"/>
      <c r="B118" s="9"/>
      <c r="E118" s="259" t="s">
        <v>34</v>
      </c>
      <c r="F118" s="261">
        <v>8.9160000000000003E-2</v>
      </c>
    </row>
    <row r="119" spans="1:57" s="3" customFormat="1" ht="31.5" customHeight="1" x14ac:dyDescent="0.25">
      <c r="A119" s="260"/>
      <c r="B119" s="9"/>
      <c r="E119" s="259" t="s">
        <v>35</v>
      </c>
      <c r="F119" s="107">
        <f>SUM(F68*F118)</f>
        <v>5135.616</v>
      </c>
    </row>
    <row r="120" spans="1:57" s="3" customFormat="1" ht="42" customHeight="1" x14ac:dyDescent="0.4">
      <c r="A120" s="15"/>
      <c r="D120" s="91"/>
      <c r="F120" s="2"/>
    </row>
    <row r="121" spans="1:57" s="3" customFormat="1" ht="51.75" customHeight="1" x14ac:dyDescent="0.4">
      <c r="A121" s="15"/>
      <c r="B121" s="2"/>
      <c r="C121" s="9"/>
      <c r="D121" s="91"/>
      <c r="F121" s="2"/>
    </row>
    <row r="122" spans="1:57" s="18" customFormat="1" ht="53.25" customHeight="1" x14ac:dyDescent="0.9">
      <c r="A122" s="16" t="s">
        <v>12</v>
      </c>
      <c r="B122" s="17"/>
      <c r="C122" s="17"/>
      <c r="D122" s="17"/>
      <c r="E122" s="17"/>
      <c r="F122" s="17"/>
      <c r="G122" s="86"/>
      <c r="H122" s="86"/>
      <c r="I122" s="86"/>
      <c r="J122" s="86"/>
      <c r="K122" s="86"/>
      <c r="L122" s="86"/>
      <c r="M122" s="86"/>
      <c r="N122" s="86"/>
      <c r="O122" s="86"/>
      <c r="P122" s="86"/>
      <c r="Q122" s="86"/>
      <c r="R122" s="86"/>
      <c r="S122" s="86"/>
      <c r="T122" s="86"/>
      <c r="U122" s="86"/>
      <c r="V122" s="86"/>
      <c r="W122" s="86"/>
      <c r="X122" s="86"/>
      <c r="Y122" s="86"/>
      <c r="Z122" s="86"/>
      <c r="AA122" s="86"/>
      <c r="AB122" s="86"/>
      <c r="AC122" s="86"/>
      <c r="AD122" s="86"/>
      <c r="AE122" s="86"/>
      <c r="AF122" s="86"/>
      <c r="AG122" s="86"/>
      <c r="AH122" s="86"/>
      <c r="AI122" s="86"/>
      <c r="AJ122" s="86"/>
      <c r="AK122" s="86"/>
      <c r="AL122" s="86"/>
      <c r="AM122" s="86"/>
      <c r="AN122" s="86"/>
      <c r="AO122" s="86"/>
      <c r="AP122" s="86"/>
      <c r="AQ122" s="86"/>
      <c r="AR122" s="86"/>
      <c r="AS122" s="86"/>
      <c r="AT122" s="86"/>
      <c r="AU122" s="86"/>
      <c r="AV122" s="86"/>
      <c r="AW122" s="86"/>
      <c r="AX122" s="86"/>
      <c r="AY122" s="86"/>
      <c r="AZ122" s="86"/>
      <c r="BA122" s="86"/>
      <c r="BB122" s="86"/>
      <c r="BC122" s="86"/>
      <c r="BD122" s="86"/>
    </row>
    <row r="123" spans="1:57" s="29" customFormat="1" ht="39.75" customHeight="1" x14ac:dyDescent="0.25">
      <c r="A123" s="12" t="s">
        <v>8</v>
      </c>
      <c r="B123" s="12">
        <v>0.25</v>
      </c>
      <c r="C123" s="12">
        <v>0.2</v>
      </c>
      <c r="D123" s="12">
        <v>0.15</v>
      </c>
      <c r="E123" s="12">
        <v>0.1</v>
      </c>
      <c r="F123" s="12">
        <v>0.05</v>
      </c>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row>
    <row r="124" spans="1:57" s="20" customFormat="1" ht="39.75" customHeight="1" x14ac:dyDescent="0.25">
      <c r="A124" s="19" t="s">
        <v>0</v>
      </c>
      <c r="B124" s="34" t="e">
        <v>#REF!</v>
      </c>
      <c r="C124" s="4" t="e">
        <f t="shared" ref="C124:F127" si="2">B124</f>
        <v>#REF!</v>
      </c>
      <c r="D124" s="4" t="e">
        <f t="shared" si="2"/>
        <v>#REF!</v>
      </c>
      <c r="E124" s="4" t="e">
        <f t="shared" si="2"/>
        <v>#REF!</v>
      </c>
      <c r="F124" s="218" t="e">
        <f t="shared" si="2"/>
        <v>#REF!</v>
      </c>
      <c r="G124" s="87"/>
      <c r="H124" s="87"/>
      <c r="I124" s="87"/>
      <c r="J124" s="87"/>
      <c r="K124" s="87"/>
      <c r="L124" s="87"/>
      <c r="M124" s="87"/>
      <c r="N124" s="87"/>
      <c r="O124" s="87"/>
      <c r="P124" s="87"/>
      <c r="Q124" s="87"/>
      <c r="R124" s="87"/>
      <c r="S124" s="87"/>
      <c r="T124" s="87"/>
      <c r="U124" s="87"/>
      <c r="V124" s="87"/>
      <c r="W124" s="87"/>
      <c r="X124" s="87"/>
      <c r="Y124" s="87"/>
      <c r="Z124" s="87"/>
      <c r="AA124" s="87"/>
      <c r="AB124" s="87"/>
      <c r="AC124" s="87"/>
      <c r="AD124" s="87"/>
      <c r="AE124" s="87"/>
      <c r="AF124" s="87"/>
      <c r="AG124" s="87"/>
      <c r="AH124" s="87"/>
      <c r="AI124" s="87"/>
      <c r="AJ124" s="87"/>
      <c r="AK124" s="87"/>
      <c r="AL124" s="87"/>
      <c r="AM124" s="87"/>
      <c r="AN124" s="87"/>
      <c r="AO124" s="87"/>
      <c r="AP124" s="87"/>
      <c r="AQ124" s="87"/>
      <c r="AR124" s="87"/>
      <c r="AS124" s="87"/>
      <c r="AT124" s="87"/>
      <c r="AU124" s="87"/>
      <c r="AV124" s="87"/>
      <c r="AW124" s="87"/>
      <c r="AX124" s="87"/>
      <c r="AY124" s="87"/>
      <c r="AZ124" s="87"/>
      <c r="BA124" s="87"/>
      <c r="BB124" s="87"/>
      <c r="BC124" s="87"/>
      <c r="BD124" s="87"/>
      <c r="BE124" s="81"/>
    </row>
    <row r="125" spans="1:57" s="20" customFormat="1" ht="39.75" customHeight="1" x14ac:dyDescent="0.25">
      <c r="A125" s="19" t="s">
        <v>1</v>
      </c>
      <c r="B125" s="34" t="e">
        <v>#REF!</v>
      </c>
      <c r="C125" s="4" t="e">
        <f t="shared" si="2"/>
        <v>#REF!</v>
      </c>
      <c r="D125" s="4" t="e">
        <f t="shared" si="2"/>
        <v>#REF!</v>
      </c>
      <c r="E125" s="4" t="e">
        <f t="shared" si="2"/>
        <v>#REF!</v>
      </c>
      <c r="F125" s="218" t="e">
        <f t="shared" si="2"/>
        <v>#REF!</v>
      </c>
      <c r="G125" s="87"/>
      <c r="H125" s="87"/>
      <c r="I125" s="87"/>
      <c r="J125" s="87"/>
      <c r="K125" s="87"/>
      <c r="L125" s="87"/>
      <c r="M125" s="87"/>
      <c r="N125" s="87"/>
      <c r="O125" s="87"/>
      <c r="P125" s="87"/>
      <c r="Q125" s="87"/>
      <c r="R125" s="87"/>
      <c r="S125" s="87"/>
      <c r="T125" s="87"/>
      <c r="U125" s="87"/>
      <c r="V125" s="87"/>
      <c r="W125" s="87"/>
      <c r="X125" s="87"/>
      <c r="Y125" s="87"/>
      <c r="Z125" s="87"/>
      <c r="AA125" s="87"/>
      <c r="AB125" s="87"/>
      <c r="AC125" s="87"/>
      <c r="AD125" s="87"/>
      <c r="AE125" s="87"/>
      <c r="AF125" s="87"/>
      <c r="AG125" s="87"/>
      <c r="AH125" s="87"/>
      <c r="AI125" s="87"/>
      <c r="AJ125" s="87"/>
      <c r="AK125" s="87"/>
      <c r="AL125" s="87"/>
      <c r="AM125" s="87"/>
      <c r="AN125" s="87"/>
      <c r="AO125" s="87"/>
      <c r="AP125" s="87"/>
      <c r="AQ125" s="87"/>
      <c r="AR125" s="87"/>
      <c r="AS125" s="87"/>
      <c r="AT125" s="87"/>
      <c r="AU125" s="87"/>
      <c r="AV125" s="87"/>
      <c r="AW125" s="87"/>
      <c r="AX125" s="87"/>
      <c r="AY125" s="87"/>
      <c r="AZ125" s="87"/>
      <c r="BA125" s="87"/>
      <c r="BB125" s="87"/>
      <c r="BC125" s="87"/>
      <c r="BD125" s="87"/>
      <c r="BE125" s="81"/>
    </row>
    <row r="126" spans="1:57" s="21" customFormat="1" ht="39.75" customHeight="1" x14ac:dyDescent="0.25">
      <c r="A126" s="19" t="s">
        <v>2</v>
      </c>
      <c r="B126" s="34" t="e">
        <v>#REF!</v>
      </c>
      <c r="C126" s="4" t="e">
        <f t="shared" si="2"/>
        <v>#REF!</v>
      </c>
      <c r="D126" s="4" t="e">
        <f t="shared" si="2"/>
        <v>#REF!</v>
      </c>
      <c r="E126" s="4" t="e">
        <f t="shared" si="2"/>
        <v>#REF!</v>
      </c>
      <c r="F126" s="218" t="e">
        <f t="shared" si="2"/>
        <v>#REF!</v>
      </c>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82"/>
    </row>
    <row r="127" spans="1:57" s="5" customFormat="1" ht="39.75" customHeight="1" x14ac:dyDescent="0.25">
      <c r="A127" s="19" t="s">
        <v>7</v>
      </c>
      <c r="B127" s="34" t="e">
        <f>SUM(B130*6%)</f>
        <v>#REF!</v>
      </c>
      <c r="C127" s="4" t="e">
        <f t="shared" si="2"/>
        <v>#REF!</v>
      </c>
      <c r="D127" s="4" t="e">
        <f t="shared" si="2"/>
        <v>#REF!</v>
      </c>
      <c r="E127" s="4" t="e">
        <f t="shared" si="2"/>
        <v>#REF!</v>
      </c>
      <c r="F127" s="218" t="e">
        <f t="shared" si="2"/>
        <v>#REF!</v>
      </c>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80"/>
    </row>
    <row r="128" spans="1:57" s="5" customFormat="1" ht="39.75" customHeight="1" x14ac:dyDescent="0.25">
      <c r="A128" s="33" t="s">
        <v>5</v>
      </c>
      <c r="B128" s="10" t="e">
        <f>SUM(B124+B125+B126+B127)</f>
        <v>#REF!</v>
      </c>
      <c r="C128" s="10" t="e">
        <f>SUM(C124+C125+C126+C127)</f>
        <v>#REF!</v>
      </c>
      <c r="D128" s="10" t="e">
        <f>SUM(D124+D125+D126+D127)</f>
        <v>#REF!</v>
      </c>
      <c r="E128" s="10" t="e">
        <f>SUM(E124+E125+E126+E127)</f>
        <v>#REF!</v>
      </c>
      <c r="F128" s="219" t="e">
        <f>SUM(F124+F125+F126+F127)</f>
        <v>#REF!</v>
      </c>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80"/>
    </row>
    <row r="129" spans="1:57" s="21" customFormat="1" ht="39.75" customHeight="1" x14ac:dyDescent="0.25">
      <c r="A129" s="22" t="s">
        <v>10</v>
      </c>
      <c r="B129" s="35" t="e">
        <v>#REF!</v>
      </c>
      <c r="C129" s="31"/>
      <c r="D129" s="31"/>
      <c r="E129" s="31"/>
      <c r="F129" s="220"/>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82"/>
    </row>
    <row r="130" spans="1:57" s="21" customFormat="1" ht="39.75" customHeight="1" x14ac:dyDescent="0.25">
      <c r="A130" s="23" t="s">
        <v>9</v>
      </c>
      <c r="B130" s="4" t="e">
        <v>#REF!</v>
      </c>
      <c r="C130" s="4" t="e">
        <f>B130</f>
        <v>#REF!</v>
      </c>
      <c r="D130" s="4" t="e">
        <f>C130</f>
        <v>#REF!</v>
      </c>
      <c r="E130" s="4" t="e">
        <f>D130</f>
        <v>#REF!</v>
      </c>
      <c r="F130" s="218" t="e">
        <f>E130</f>
        <v>#REF!</v>
      </c>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82"/>
    </row>
    <row r="131" spans="1:57" s="25" customFormat="1" ht="39.75" customHeight="1" x14ac:dyDescent="0.25">
      <c r="A131" s="24" t="s">
        <v>4</v>
      </c>
      <c r="B131" s="24">
        <v>0.75</v>
      </c>
      <c r="C131" s="24">
        <v>0.8</v>
      </c>
      <c r="D131" s="24">
        <v>0.85</v>
      </c>
      <c r="E131" s="24">
        <v>0.9</v>
      </c>
      <c r="F131" s="221">
        <v>0.95</v>
      </c>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83"/>
    </row>
    <row r="132" spans="1:57" s="28" customFormat="1" ht="39.75" customHeight="1" x14ac:dyDescent="0.25">
      <c r="A132" s="26" t="s">
        <v>3</v>
      </c>
      <c r="B132" s="27" t="e">
        <f>SUM(B130-B128-B133)</f>
        <v>#REF!</v>
      </c>
      <c r="C132" s="27" t="e">
        <f>SUM(C130-C128-C133)</f>
        <v>#REF!</v>
      </c>
      <c r="D132" s="27" t="e">
        <f>SUM(D130-D128-D133)</f>
        <v>#REF!</v>
      </c>
      <c r="E132" s="27" t="e">
        <f>SUM(E130-E128-E133)</f>
        <v>#REF!</v>
      </c>
      <c r="F132" s="222" t="e">
        <f>SUM(F130-F128-F133)</f>
        <v>#REF!</v>
      </c>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84"/>
    </row>
    <row r="133" spans="1:57" s="5" customFormat="1" ht="39.75" customHeight="1" x14ac:dyDescent="0.25">
      <c r="A133" s="11" t="s">
        <v>6</v>
      </c>
      <c r="B133" s="10" t="e">
        <f>SUM(B130-B128)*B131</f>
        <v>#REF!</v>
      </c>
      <c r="C133" s="10" t="e">
        <f>SUM(C130-C128)*C131</f>
        <v>#REF!</v>
      </c>
      <c r="D133" s="10" t="e">
        <f>SUM(D130-D128)*D131</f>
        <v>#REF!</v>
      </c>
      <c r="E133" s="10" t="e">
        <f>SUM(E130-E128)*E131</f>
        <v>#REF!</v>
      </c>
      <c r="F133" s="219" t="e">
        <f>SUM(F130-F128)*F131</f>
        <v>#REF!</v>
      </c>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80"/>
    </row>
    <row r="134" spans="1:57" s="8" customFormat="1" ht="39.75" customHeight="1" x14ac:dyDescent="0.25">
      <c r="A134" s="11" t="s">
        <v>11</v>
      </c>
      <c r="B134" s="10" t="e">
        <f>SUM(B133-$B$129)</f>
        <v>#REF!</v>
      </c>
      <c r="C134" s="10" t="e">
        <f>SUM(C133-$B$129)</f>
        <v>#REF!</v>
      </c>
      <c r="D134" s="10" t="e">
        <f>SUM(D133-$B$129)</f>
        <v>#REF!</v>
      </c>
      <c r="E134" s="10" t="e">
        <f>SUM(E133-$B$129)</f>
        <v>#REF!</v>
      </c>
      <c r="F134" s="219" t="e">
        <f>SUM(F133-$B$129)</f>
        <v>#REF!</v>
      </c>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94"/>
    </row>
    <row r="135" spans="1:57" s="5" customFormat="1" ht="35.25" customHeight="1" x14ac:dyDescent="0.25">
      <c r="A135" s="6"/>
      <c r="B135" s="6"/>
      <c r="C135" s="6"/>
      <c r="D135" s="6"/>
      <c r="E135" s="6"/>
      <c r="F135" s="107"/>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80"/>
    </row>
    <row r="136" spans="1:57" s="3" customFormat="1" ht="35.25" customHeight="1" x14ac:dyDescent="0.25">
      <c r="A136" s="13" t="s">
        <v>8</v>
      </c>
      <c r="B136" s="14"/>
      <c r="C136" s="14"/>
      <c r="D136" s="14"/>
      <c r="E136" s="9"/>
      <c r="F136" s="9"/>
    </row>
    <row r="137" spans="1:57" s="3" customFormat="1" ht="35.25" customHeight="1" x14ac:dyDescent="0.25">
      <c r="D137" s="14"/>
      <c r="E137" s="9"/>
      <c r="F137" s="9"/>
    </row>
    <row r="138" spans="1:57" s="3" customFormat="1" ht="35.25" customHeight="1" x14ac:dyDescent="0.25">
      <c r="D138" s="14"/>
      <c r="E138" s="9"/>
      <c r="F138" s="9"/>
    </row>
    <row r="139" spans="1:57" s="3" customFormat="1" ht="35.25" customHeight="1" x14ac:dyDescent="0.25">
      <c r="D139" s="14"/>
      <c r="E139" s="9"/>
      <c r="F139" s="9"/>
    </row>
    <row r="140" spans="1:57" s="3" customFormat="1" ht="35.25" customHeight="1" x14ac:dyDescent="0.25">
      <c r="D140" s="14"/>
      <c r="E140" s="9"/>
      <c r="F140" s="9"/>
    </row>
    <row r="141" spans="1:57" s="3" customFormat="1" ht="36.75" customHeight="1" x14ac:dyDescent="0.4">
      <c r="D141" s="2"/>
      <c r="E141" s="2"/>
      <c r="F141" s="2"/>
    </row>
    <row r="142" spans="1:57" s="3" customFormat="1" ht="26.25" customHeight="1" x14ac:dyDescent="0.4">
      <c r="A142" s="2"/>
      <c r="B142" s="2"/>
      <c r="C142" s="2"/>
      <c r="D142" s="2"/>
      <c r="E142" s="2"/>
      <c r="F142" s="2"/>
    </row>
    <row r="143" spans="1:57" s="3" customFormat="1" ht="26.25" customHeight="1" x14ac:dyDescent="0.4">
      <c r="A143" s="2"/>
      <c r="B143" s="2"/>
      <c r="C143" s="2"/>
      <c r="D143" s="2"/>
      <c r="E143" s="2"/>
      <c r="F143" s="2"/>
    </row>
    <row r="144" spans="1:57" s="3" customFormat="1" ht="26.25" customHeight="1" x14ac:dyDescent="0.4">
      <c r="A144" s="2"/>
      <c r="B144" s="2"/>
      <c r="C144" s="2"/>
      <c r="D144" s="2"/>
      <c r="E144" s="2"/>
      <c r="F144" s="2"/>
    </row>
    <row r="145" spans="1:6" s="3" customFormat="1" ht="26.25" customHeight="1" x14ac:dyDescent="0.4">
      <c r="A145" s="2"/>
      <c r="B145" s="2"/>
      <c r="C145" s="2"/>
      <c r="D145" s="2"/>
      <c r="E145" s="2"/>
      <c r="F145" s="2"/>
    </row>
    <row r="146" spans="1:6" s="3" customFormat="1" ht="26.25" customHeight="1" x14ac:dyDescent="0.4">
      <c r="A146" s="2"/>
      <c r="B146" s="2"/>
      <c r="C146" s="2"/>
      <c r="D146" s="2"/>
      <c r="E146" s="2"/>
      <c r="F146" s="2"/>
    </row>
    <row r="147" spans="1:6" s="3" customFormat="1" ht="26.25" customHeight="1" x14ac:dyDescent="0.4">
      <c r="A147" s="2"/>
      <c r="B147" s="2"/>
      <c r="C147" s="2"/>
      <c r="D147" s="2"/>
      <c r="E147" s="2"/>
      <c r="F147" s="2"/>
    </row>
    <row r="148" spans="1:6" s="3" customFormat="1" ht="26.25" customHeight="1" x14ac:dyDescent="0.4">
      <c r="A148" s="2"/>
      <c r="B148" s="2"/>
      <c r="C148" s="2"/>
      <c r="D148" s="2"/>
      <c r="E148" s="2"/>
      <c r="F148" s="2"/>
    </row>
    <row r="149" spans="1:6" s="3" customFormat="1" ht="26.25" customHeight="1" x14ac:dyDescent="0.4">
      <c r="A149" s="2"/>
      <c r="B149" s="2"/>
      <c r="C149" s="2"/>
      <c r="D149" s="2"/>
      <c r="E149" s="2"/>
      <c r="F149" s="2"/>
    </row>
    <row r="150" spans="1:6" s="3" customFormat="1" ht="26.25" customHeight="1" x14ac:dyDescent="0.4">
      <c r="A150" s="2"/>
      <c r="B150" s="2"/>
      <c r="C150" s="2"/>
      <c r="D150" s="2"/>
      <c r="E150" s="2"/>
      <c r="F150" s="2"/>
    </row>
    <row r="151" spans="1:6" s="3" customFormat="1" ht="26.25" customHeight="1" x14ac:dyDescent="0.4">
      <c r="A151" s="2"/>
      <c r="B151" s="2"/>
      <c r="C151" s="2"/>
      <c r="D151" s="2"/>
      <c r="E151" s="2"/>
      <c r="F151" s="2"/>
    </row>
    <row r="152" spans="1:6" s="3" customFormat="1" ht="26.25" customHeight="1" x14ac:dyDescent="0.4">
      <c r="A152" s="2"/>
      <c r="B152" s="2"/>
      <c r="C152" s="2"/>
      <c r="D152" s="2"/>
      <c r="E152" s="2"/>
      <c r="F152" s="2"/>
    </row>
    <row r="153" spans="1:6" s="3" customFormat="1" ht="26.25" customHeight="1" x14ac:dyDescent="0.4">
      <c r="A153" s="2"/>
      <c r="B153" s="2"/>
      <c r="C153" s="2"/>
      <c r="D153" s="2"/>
      <c r="E153" s="2"/>
      <c r="F153" s="2"/>
    </row>
    <row r="154" spans="1:6" s="3" customFormat="1" ht="26.25" customHeight="1" x14ac:dyDescent="0.4">
      <c r="A154" s="2"/>
      <c r="B154" s="2"/>
      <c r="C154" s="2"/>
      <c r="D154" s="2"/>
      <c r="E154" s="2"/>
      <c r="F154" s="2"/>
    </row>
    <row r="155" spans="1:6" s="3" customFormat="1" ht="26.25" customHeight="1" x14ac:dyDescent="0.4">
      <c r="A155" s="2"/>
      <c r="B155" s="2"/>
      <c r="C155" s="2"/>
      <c r="D155" s="2"/>
      <c r="E155" s="2"/>
      <c r="F155" s="2"/>
    </row>
    <row r="156" spans="1:6" s="3" customFormat="1" ht="26.25" customHeight="1" x14ac:dyDescent="0.4">
      <c r="A156" s="2"/>
      <c r="B156" s="2"/>
      <c r="C156" s="2"/>
      <c r="D156" s="2"/>
      <c r="E156" s="2"/>
      <c r="F156" s="2"/>
    </row>
    <row r="157" spans="1:6" s="3" customFormat="1" ht="26.25" customHeight="1" x14ac:dyDescent="0.4">
      <c r="A157" s="2"/>
      <c r="B157" s="2"/>
      <c r="C157" s="2"/>
      <c r="D157" s="2"/>
      <c r="E157" s="2"/>
      <c r="F157" s="2"/>
    </row>
    <row r="158" spans="1:6" s="3" customFormat="1" ht="26.25" customHeight="1" x14ac:dyDescent="0.4">
      <c r="A158" s="2"/>
      <c r="B158" s="2"/>
      <c r="C158" s="2"/>
      <c r="D158" s="2"/>
      <c r="E158" s="2"/>
      <c r="F158" s="2"/>
    </row>
    <row r="159" spans="1:6" s="3" customFormat="1" ht="26.25" customHeight="1" x14ac:dyDescent="0.4">
      <c r="A159" s="2"/>
      <c r="B159" s="2"/>
      <c r="C159" s="2"/>
      <c r="D159" s="2"/>
      <c r="E159" s="2"/>
      <c r="F159" s="2"/>
    </row>
    <row r="160" spans="1:6" s="3" customFormat="1" ht="26.25" customHeight="1" x14ac:dyDescent="0.4">
      <c r="A160" s="2"/>
      <c r="B160" s="2"/>
      <c r="C160" s="2"/>
      <c r="D160" s="2"/>
      <c r="E160" s="2"/>
      <c r="F160" s="2"/>
    </row>
    <row r="161" spans="1:6" s="3" customFormat="1" ht="26.25" customHeight="1" x14ac:dyDescent="0.4">
      <c r="A161" s="2"/>
      <c r="B161" s="2"/>
      <c r="C161" s="2"/>
      <c r="D161" s="2"/>
      <c r="E161" s="2"/>
      <c r="F161" s="2"/>
    </row>
  </sheetData>
  <sheetProtection algorithmName="SHA-512" hashValue="BbE9QN8lwUK6MKQtj9OQllMOB4lZPAL/azxCuh2/ILte4zhRq3H8McMMsKLgsgMK49iegDh9xeYVLKn85mQ5ig==" saltValue="DFuFEVgrEnqP7WZOsHiBxA==" spinCount="100000" sheet="1" objects="1" scenarios="1"/>
  <mergeCells count="1">
    <mergeCell ref="A86:F91"/>
  </mergeCells>
  <conditionalFormatting sqref="C79:C83">
    <cfRule type="containsText" dxfId="27" priority="35" operator="containsText" text="Yes">
      <formula>NOT(ISERROR(SEARCH("Yes",C79)))</formula>
    </cfRule>
  </conditionalFormatting>
  <conditionalFormatting sqref="C77">
    <cfRule type="cellIs" dxfId="26" priority="34" operator="lessThan">
      <formula>800</formula>
    </cfRule>
  </conditionalFormatting>
  <conditionalFormatting sqref="F73:F76 F79 F81">
    <cfRule type="cellIs" dxfId="25" priority="33" operator="lessThan">
      <formula>2</formula>
    </cfRule>
  </conditionalFormatting>
  <conditionalFormatting sqref="F80">
    <cfRule type="containsText" dxfId="24" priority="32" operator="containsText" text="Old, Need REplacement">
      <formula>NOT(ISERROR(SEARCH("Old, Need REplacement",F80)))</formula>
    </cfRule>
  </conditionalFormatting>
  <conditionalFormatting sqref="F82:F83">
    <cfRule type="cellIs" dxfId="23" priority="31" operator="equal">
      <formula>"None"</formula>
    </cfRule>
  </conditionalFormatting>
  <conditionalFormatting sqref="C78">
    <cfRule type="cellIs" dxfId="22" priority="30" operator="greaterThan">
      <formula>5</formula>
    </cfRule>
  </conditionalFormatting>
  <conditionalFormatting sqref="F78">
    <cfRule type="containsText" dxfId="21" priority="27" operator="containsText" text="2$N$26:$N$27">
      <formula>NOT(ISERROR(SEARCH("2$N$26:$N$27",F78)))</formula>
    </cfRule>
    <cfRule type="containsText" dxfId="20" priority="28" operator="containsText" text="2,3">
      <formula>NOT(ISERROR(SEARCH("2,3",F78)))</formula>
    </cfRule>
    <cfRule type="cellIs" dxfId="19" priority="29" operator="between">
      <formula>2</formula>
      <formula>3</formula>
    </cfRule>
  </conditionalFormatting>
  <conditionalFormatting sqref="G38">
    <cfRule type="cellIs" dxfId="18" priority="13" operator="equal">
      <formula>#REF!</formula>
    </cfRule>
  </conditionalFormatting>
  <conditionalFormatting sqref="G33">
    <cfRule type="cellIs" dxfId="17" priority="14" operator="notEqual">
      <formula>1</formula>
    </cfRule>
    <cfRule type="cellIs" dxfId="16" priority="15" operator="equal">
      <formula>1</formula>
    </cfRule>
  </conditionalFormatting>
  <conditionalFormatting sqref="I37">
    <cfRule type="cellIs" dxfId="15" priority="12" operator="equal">
      <formula>#REF!</formula>
    </cfRule>
  </conditionalFormatting>
  <conditionalFormatting sqref="I38">
    <cfRule type="cellIs" dxfId="14" priority="11" operator="equal">
      <formula>#REF!</formula>
    </cfRule>
  </conditionalFormatting>
  <conditionalFormatting sqref="M28:M31">
    <cfRule type="cellIs" dxfId="13" priority="7" operator="lessThan">
      <formula>0.15</formula>
    </cfRule>
  </conditionalFormatting>
  <conditionalFormatting sqref="N28:N31">
    <cfRule type="cellIs" dxfId="12" priority="5" operator="lessThan">
      <formula>0.15</formula>
    </cfRule>
  </conditionalFormatting>
  <conditionalFormatting sqref="M21:M23">
    <cfRule type="cellIs" dxfId="11" priority="9" operator="lessThan">
      <formula>0.15</formula>
    </cfRule>
  </conditionalFormatting>
  <conditionalFormatting sqref="G32">
    <cfRule type="cellIs" dxfId="10" priority="58" operator="notEqual">
      <formula>$C$23</formula>
    </cfRule>
    <cfRule type="cellIs" dxfId="9" priority="59" operator="equal">
      <formula>$C$23</formula>
    </cfRule>
  </conditionalFormatting>
  <dataValidations disablePrompts="1" count="12">
    <dataValidation type="list" allowBlank="1" showInputMessage="1" showErrorMessage="1" prompt="_x000a_" sqref="C73">
      <formula1>$J$74:$J$77</formula1>
    </dataValidation>
    <dataValidation type="list" allowBlank="1" showInputMessage="1" showErrorMessage="1" sqref="F82:F83">
      <formula1>$N$74:$N$80</formula1>
    </dataValidation>
    <dataValidation type="list" allowBlank="1" showInputMessage="1" showErrorMessage="1" sqref="F77">
      <formula1>$M$74:$M$78</formula1>
    </dataValidation>
    <dataValidation type="decimal" allowBlank="1" showInputMessage="1" showErrorMessage="1" sqref="C75:C76">
      <formula1>1</formula1>
      <formula2>10</formula2>
    </dataValidation>
    <dataValidation type="list" allowBlank="1" showInputMessage="1" showErrorMessage="1" sqref="C79:C83">
      <formula1>$L$74:$L$75</formula1>
    </dataValidation>
    <dataValidation type="whole" allowBlank="1" showInputMessage="1" showErrorMessage="1" sqref="C78">
      <formula1>1</formula1>
      <formula2>10</formula2>
    </dataValidation>
    <dataValidation type="whole" allowBlank="1" showInputMessage="1" showErrorMessage="1" sqref="C77">
      <formula1>0</formula1>
      <formula2>8000</formula2>
    </dataValidation>
    <dataValidation type="list" allowBlank="1" showInputMessage="1" showErrorMessage="1" prompt="_x000a_" sqref="C74">
      <formula1>$K$74:$K$80</formula1>
    </dataValidation>
    <dataValidation type="whole" allowBlank="1" showInputMessage="1" showErrorMessage="1" sqref="F73:F76 F79 F81">
      <formula1>1</formula1>
      <formula2>5</formula2>
    </dataValidation>
    <dataValidation type="list" allowBlank="1" showInputMessage="1" showErrorMessage="1" sqref="F80 F78">
      <formula1>#REF!</formula1>
    </dataValidation>
    <dataValidation type="whole" allowBlank="1" showInputMessage="1" showErrorMessage="1" sqref="D21">
      <formula1>0</formula1>
      <formula2>250000</formula2>
    </dataValidation>
    <dataValidation type="whole" allowBlank="1" showInputMessage="1" showErrorMessage="1" sqref="D22 C20:C21">
      <formula1>0</formula1>
      <formula2>100000</formula2>
    </dataValidation>
  </dataValidations>
  <hyperlinks>
    <hyperlink ref="E69" r:id="rId1"/>
    <hyperlink ref="D70" r:id="rId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Real Estate Evaluator</vt:lpstr>
      <vt:lpstr>Private Money Loan Solitication</vt:lpstr>
      <vt:lpstr>REO Property Evaluator</vt:lpstr>
      <vt:lpstr>Private Money Loan Flyer</vt:lpstr>
      <vt:lpstr>Hedge Fund</vt:lpstr>
      <vt:lpstr>Hard Money Loan Available FP</vt:lpstr>
      <vt:lpstr>PMS (PRO) Available</vt:lpstr>
      <vt:lpstr>Multi Familty</vt:lpstr>
      <vt:lpstr>CLOSING (PS)</vt:lpstr>
      <vt:lpstr>PMS (PRO)</vt:lpstr>
      <vt:lpstr>REO Analysis</vt:lpstr>
      <vt:lpstr>Broker Referral</vt:lpstr>
      <vt:lpstr>REO Rehab Spreadhseet</vt:lpstr>
      <vt:lpstr>'Broker Referral'!Print_Area</vt:lpstr>
      <vt:lpstr>'CLOSING (PS)'!Print_Area</vt:lpstr>
      <vt:lpstr>'Hard Money Loan Available FP'!Print_Area</vt:lpstr>
      <vt:lpstr>'Hedge Fund'!Print_Area</vt:lpstr>
      <vt:lpstr>'Multi Familty'!Print_Area</vt:lpstr>
      <vt:lpstr>'PMS (PRO)'!Print_Area</vt:lpstr>
      <vt:lpstr>'PMS (PRO) Available'!Print_Area</vt:lpstr>
      <vt:lpstr>'Private Money Loan Flyer'!Print_Area</vt:lpstr>
      <vt:lpstr>'Real Estate Evaluator'!Print_Area</vt:lpstr>
      <vt:lpstr>'REO Analysis'!Print_Area</vt:lpstr>
      <vt:lpstr>'REO Property Evaluator'!Print_Area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Duane</dc:creator>
  <cp:lastModifiedBy>DuaneW</cp:lastModifiedBy>
  <cp:lastPrinted>2013-03-27T15:00:59Z</cp:lastPrinted>
  <dcterms:created xsi:type="dcterms:W3CDTF">2010-01-04T04:12:43Z</dcterms:created>
  <dcterms:modified xsi:type="dcterms:W3CDTF">2013-06-04T23:43:11Z</dcterms:modified>
</cp:coreProperties>
</file>